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.sharepoint.com/sites/Team_IPServiceFiling/Shared Documents/S.106/PO SPD/2019/Adoption/Final/"/>
    </mc:Choice>
  </mc:AlternateContent>
  <xr:revisionPtr revIDLastSave="244" documentId="13_ncr:1_{E91AF78B-3B2E-4741-9252-3D9032BBEE68}" xr6:coauthVersionLast="45" xr6:coauthVersionMax="45" xr10:uidLastSave="{3C67E370-33AC-45CE-911F-289F195E8004}"/>
  <workbookProtection workbookAlgorithmName="SHA-512" workbookHashValue="MvSYTVxovvq+eGs7ZPTRNsTAMxWYnLMm0EmlRGL1dmcZzM2sjdO7e8cNbstJxsmMfuEbLFtkVyGJPjqh0F1+EQ==" workbookSaltValue="5YrS9QGVzwn+IsgahHWrJA==" workbookSpinCount="100000" lockStructure="1"/>
  <bookViews>
    <workbookView xWindow="-20610" yWindow="-120" windowWidth="20730" windowHeight="11160" tabRatio="635" xr2:uid="{00000000-000D-0000-FFFF-FFFF00000000}"/>
  </bookViews>
  <sheets>
    <sheet name="Calculator" sheetId="1" r:id="rId1"/>
    <sheet name="AH Value Calculation" sheetId="5" r:id="rId2"/>
    <sheet name="Rents" sheetId="2" r:id="rId3"/>
    <sheet name="Other Variable Inputs" sheetId="3" r:id="rId4"/>
    <sheet name="%s to apply" sheetId="4" r:id="rId5"/>
    <sheet name="MV Calculation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2" l="1"/>
  <c r="E51" i="2"/>
  <c r="B50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B7" i="6" l="1"/>
  <c r="B8" i="6" s="1"/>
  <c r="B5" i="6" l="1"/>
  <c r="B9" i="6" l="1"/>
  <c r="G8" i="2"/>
  <c r="G7" i="2"/>
  <c r="H7" i="2"/>
  <c r="I7" i="2"/>
  <c r="F8" i="2"/>
  <c r="F7" i="2"/>
  <c r="G34" i="2"/>
  <c r="G9" i="2" s="1"/>
  <c r="G35" i="2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25" i="2" s="1"/>
  <c r="G33" i="2"/>
  <c r="H33" i="2"/>
  <c r="H34" i="2" s="1"/>
  <c r="I33" i="2"/>
  <c r="I34" i="2" s="1"/>
  <c r="F33" i="2"/>
  <c r="F34" i="2" s="1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9" i="2"/>
  <c r="D49" i="2"/>
  <c r="E49" i="2"/>
  <c r="C50" i="2"/>
  <c r="D50" i="2"/>
  <c r="E50" i="2"/>
  <c r="C51" i="2"/>
  <c r="D51" i="2"/>
  <c r="B33" i="2"/>
  <c r="B34" i="2"/>
  <c r="B35" i="2"/>
  <c r="B36" i="2"/>
  <c r="B37" i="2"/>
  <c r="B38" i="2"/>
  <c r="B39" i="2"/>
  <c r="B40" i="2"/>
  <c r="B41" i="2"/>
  <c r="B42" i="2"/>
  <c r="B43" i="2"/>
  <c r="B49" i="2"/>
  <c r="B51" i="2"/>
  <c r="B32" i="2"/>
  <c r="B12" i="6" l="1"/>
  <c r="C12" i="6" s="1"/>
  <c r="D16" i="1" s="1"/>
  <c r="B13" i="6"/>
  <c r="C13" i="6" s="1"/>
  <c r="D17" i="1" s="1"/>
  <c r="B14" i="6"/>
  <c r="C14" i="6" s="1"/>
  <c r="D18" i="1" s="1"/>
  <c r="B11" i="6"/>
  <c r="C11" i="6" s="1"/>
  <c r="D15" i="1" s="1"/>
  <c r="H35" i="2"/>
  <c r="H9" i="2"/>
  <c r="F35" i="2"/>
  <c r="F9" i="2"/>
  <c r="I35" i="2"/>
  <c r="I9" i="2"/>
  <c r="G24" i="2"/>
  <c r="G16" i="2"/>
  <c r="G23" i="2"/>
  <c r="G15" i="2"/>
  <c r="G21" i="2"/>
  <c r="G13" i="2"/>
  <c r="H8" i="2"/>
  <c r="G22" i="2"/>
  <c r="G14" i="2"/>
  <c r="G51" i="2"/>
  <c r="G26" i="2" s="1"/>
  <c r="G20" i="2"/>
  <c r="G12" i="2"/>
  <c r="G19" i="2"/>
  <c r="G11" i="2"/>
  <c r="G18" i="2"/>
  <c r="G10" i="2"/>
  <c r="I8" i="2"/>
  <c r="G17" i="2"/>
  <c r="B9" i="5"/>
  <c r="B8" i="5"/>
  <c r="B7" i="5"/>
  <c r="B6" i="5"/>
  <c r="D31" i="3"/>
  <c r="D32" i="3" s="1"/>
  <c r="D33" i="3" s="1"/>
  <c r="D34" i="3" s="1"/>
  <c r="D35" i="3" s="1"/>
  <c r="D36" i="3" s="1"/>
  <c r="D37" i="3" s="1"/>
  <c r="C15" i="5"/>
  <c r="I36" i="2" l="1"/>
  <c r="I10" i="2"/>
  <c r="F36" i="2"/>
  <c r="F10" i="2"/>
  <c r="H36" i="2"/>
  <c r="H10" i="2"/>
  <c r="C19" i="1"/>
  <c r="H37" i="2" l="1"/>
  <c r="H11" i="2"/>
  <c r="F37" i="2"/>
  <c r="F11" i="2"/>
  <c r="I37" i="2"/>
  <c r="I11" i="2"/>
  <c r="B30" i="3"/>
  <c r="C30" i="3" s="1"/>
  <c r="B31" i="3" s="1"/>
  <c r="C31" i="3" s="1"/>
  <c r="B32" i="3" s="1"/>
  <c r="C32" i="3" s="1"/>
  <c r="B33" i="3" s="1"/>
  <c r="C33" i="3" s="1"/>
  <c r="B34" i="3" s="1"/>
  <c r="C34" i="3" s="1"/>
  <c r="B35" i="3" s="1"/>
  <c r="C35" i="3" s="1"/>
  <c r="B36" i="3" s="1"/>
  <c r="C36" i="3" s="1"/>
  <c r="B37" i="3" s="1"/>
  <c r="F38" i="2" l="1"/>
  <c r="F12" i="2"/>
  <c r="I38" i="2"/>
  <c r="I12" i="2"/>
  <c r="H38" i="2"/>
  <c r="H12" i="2"/>
  <c r="G27" i="5"/>
  <c r="E27" i="5"/>
  <c r="F6" i="5"/>
  <c r="H39" i="2" l="1"/>
  <c r="H13" i="2"/>
  <c r="I39" i="2"/>
  <c r="I13" i="2"/>
  <c r="F39" i="2"/>
  <c r="F13" i="2"/>
  <c r="B81" i="4"/>
  <c r="C80" i="4"/>
  <c r="E80" i="4" s="1"/>
  <c r="C79" i="4"/>
  <c r="E79" i="4" s="1"/>
  <c r="C78" i="4"/>
  <c r="E78" i="4" s="1"/>
  <c r="C77" i="4"/>
  <c r="B73" i="4"/>
  <c r="C72" i="4"/>
  <c r="E72" i="4" s="1"/>
  <c r="C71" i="4"/>
  <c r="E71" i="4" s="1"/>
  <c r="C70" i="4"/>
  <c r="E70" i="4" s="1"/>
  <c r="C69" i="4"/>
  <c r="B65" i="4"/>
  <c r="C64" i="4"/>
  <c r="E64" i="4" s="1"/>
  <c r="C63" i="4"/>
  <c r="E63" i="4" s="1"/>
  <c r="C62" i="4"/>
  <c r="E62" i="4" s="1"/>
  <c r="C61" i="4"/>
  <c r="B57" i="4"/>
  <c r="C56" i="4"/>
  <c r="E56" i="4" s="1"/>
  <c r="C55" i="4"/>
  <c r="E55" i="4" s="1"/>
  <c r="C54" i="4"/>
  <c r="E54" i="4" s="1"/>
  <c r="C53" i="4"/>
  <c r="B49" i="4"/>
  <c r="C48" i="4"/>
  <c r="E48" i="4" s="1"/>
  <c r="C47" i="4"/>
  <c r="E47" i="4" s="1"/>
  <c r="C46" i="4"/>
  <c r="E46" i="4" s="1"/>
  <c r="C45" i="4"/>
  <c r="B41" i="4"/>
  <c r="C40" i="4"/>
  <c r="E40" i="4" s="1"/>
  <c r="C39" i="4"/>
  <c r="E39" i="4" s="1"/>
  <c r="E38" i="4"/>
  <c r="C38" i="4"/>
  <c r="C37" i="4"/>
  <c r="C41" i="4" s="1"/>
  <c r="B33" i="4"/>
  <c r="C32" i="4"/>
  <c r="E32" i="4" s="1"/>
  <c r="C31" i="4"/>
  <c r="E31" i="4" s="1"/>
  <c r="C30" i="4"/>
  <c r="E30" i="4" s="1"/>
  <c r="C29" i="4"/>
  <c r="C33" i="4" s="1"/>
  <c r="B25" i="4"/>
  <c r="C24" i="4"/>
  <c r="E24" i="4" s="1"/>
  <c r="C23" i="4"/>
  <c r="E23" i="4" s="1"/>
  <c r="C22" i="4"/>
  <c r="E22" i="4" s="1"/>
  <c r="C21" i="4"/>
  <c r="B17" i="4"/>
  <c r="C16" i="4"/>
  <c r="E16" i="4" s="1"/>
  <c r="C15" i="4"/>
  <c r="E15" i="4" s="1"/>
  <c r="C14" i="4"/>
  <c r="E14" i="4" s="1"/>
  <c r="C13" i="4"/>
  <c r="C17" i="4" s="1"/>
  <c r="C8" i="4"/>
  <c r="E8" i="4" s="1"/>
  <c r="C7" i="4"/>
  <c r="E7" i="4" s="1"/>
  <c r="C6" i="4"/>
  <c r="E6" i="4" s="1"/>
  <c r="C5" i="4"/>
  <c r="B27" i="5"/>
  <c r="C27" i="5" s="1"/>
  <c r="D27" i="5" s="1"/>
  <c r="F27" i="5" s="1"/>
  <c r="G26" i="5"/>
  <c r="E26" i="5"/>
  <c r="B26" i="5"/>
  <c r="G25" i="5"/>
  <c r="E25" i="5"/>
  <c r="B25" i="5"/>
  <c r="G24" i="5"/>
  <c r="E24" i="5"/>
  <c r="B24" i="5"/>
  <c r="F18" i="5"/>
  <c r="C18" i="5"/>
  <c r="D18" i="5" s="1"/>
  <c r="E18" i="5" s="1"/>
  <c r="B18" i="5"/>
  <c r="F17" i="5"/>
  <c r="C17" i="5"/>
  <c r="D17" i="5" s="1"/>
  <c r="E17" i="5" s="1"/>
  <c r="B17" i="5"/>
  <c r="F16" i="5"/>
  <c r="C16" i="5"/>
  <c r="D16" i="5" s="1"/>
  <c r="E16" i="5" s="1"/>
  <c r="B16" i="5"/>
  <c r="F15" i="5"/>
  <c r="D15" i="5"/>
  <c r="E15" i="5" s="1"/>
  <c r="B15" i="5"/>
  <c r="F9" i="5"/>
  <c r="C9" i="5"/>
  <c r="D9" i="5" s="1"/>
  <c r="E9" i="5" s="1"/>
  <c r="F8" i="5"/>
  <c r="C8" i="5"/>
  <c r="D8" i="5" s="1"/>
  <c r="E8" i="5" s="1"/>
  <c r="F7" i="5"/>
  <c r="C7" i="5"/>
  <c r="D7" i="5" s="1"/>
  <c r="E7" i="5" s="1"/>
  <c r="C6" i="5"/>
  <c r="D6" i="5" s="1"/>
  <c r="E6" i="5" s="1"/>
  <c r="B9" i="4"/>
  <c r="E37" i="4" l="1"/>
  <c r="C65" i="4"/>
  <c r="F40" i="2"/>
  <c r="F14" i="2"/>
  <c r="C81" i="4"/>
  <c r="I40" i="2"/>
  <c r="I14" i="2"/>
  <c r="C57" i="4"/>
  <c r="C25" i="4"/>
  <c r="H40" i="2"/>
  <c r="H14" i="2"/>
  <c r="H25" i="5"/>
  <c r="H26" i="5"/>
  <c r="B10" i="5"/>
  <c r="B19" i="5"/>
  <c r="B28" i="5"/>
  <c r="C24" i="5"/>
  <c r="C73" i="4"/>
  <c r="E41" i="4"/>
  <c r="C49" i="4"/>
  <c r="E77" i="4"/>
  <c r="E81" i="4" s="1"/>
  <c r="E69" i="4"/>
  <c r="E73" i="4" s="1"/>
  <c r="E61" i="4"/>
  <c r="E65" i="4" s="1"/>
  <c r="E53" i="4"/>
  <c r="E57" i="4" s="1"/>
  <c r="E45" i="4"/>
  <c r="E49" i="4" s="1"/>
  <c r="E21" i="4"/>
  <c r="E25" i="4" s="1"/>
  <c r="E29" i="4"/>
  <c r="E33" i="4" s="1"/>
  <c r="E13" i="4"/>
  <c r="E17" i="4" s="1"/>
  <c r="C9" i="4"/>
  <c r="C25" i="5"/>
  <c r="D25" i="5" s="1"/>
  <c r="F25" i="5" s="1"/>
  <c r="G9" i="5"/>
  <c r="H9" i="5" s="1"/>
  <c r="G18" i="5"/>
  <c r="H18" i="5" s="1"/>
  <c r="G7" i="5"/>
  <c r="H7" i="5" s="1"/>
  <c r="G16" i="5"/>
  <c r="H16" i="5" s="1"/>
  <c r="G6" i="5"/>
  <c r="H6" i="5" s="1"/>
  <c r="G8" i="5"/>
  <c r="H8" i="5" s="1"/>
  <c r="G15" i="5"/>
  <c r="H15" i="5" s="1"/>
  <c r="G17" i="5"/>
  <c r="H17" i="5" s="1"/>
  <c r="C26" i="5"/>
  <c r="H24" i="5"/>
  <c r="E5" i="4"/>
  <c r="E9" i="4" s="1"/>
  <c r="I41" i="2" l="1"/>
  <c r="I15" i="2"/>
  <c r="F41" i="2"/>
  <c r="F15" i="2"/>
  <c r="H41" i="2"/>
  <c r="H15" i="2"/>
  <c r="H19" i="5"/>
  <c r="H10" i="5"/>
  <c r="D26" i="5"/>
  <c r="F26" i="5" s="1"/>
  <c r="D24" i="5"/>
  <c r="F24" i="5" s="1"/>
  <c r="F42" i="2" l="1"/>
  <c r="F16" i="2"/>
  <c r="H42" i="2"/>
  <c r="H16" i="2"/>
  <c r="I42" i="2"/>
  <c r="I16" i="2"/>
  <c r="B23" i="1"/>
  <c r="B24" i="1" s="1"/>
  <c r="I43" i="2" l="1"/>
  <c r="I17" i="2"/>
  <c r="H43" i="2"/>
  <c r="H17" i="2"/>
  <c r="F43" i="2"/>
  <c r="F17" i="2"/>
  <c r="B19" i="1"/>
  <c r="H27" i="5"/>
  <c r="H28" i="5" s="1"/>
  <c r="B30" i="5" s="1"/>
  <c r="F44" i="2" l="1"/>
  <c r="F18" i="2"/>
  <c r="H44" i="2"/>
  <c r="H18" i="2"/>
  <c r="I44" i="2"/>
  <c r="I18" i="2"/>
  <c r="B25" i="1"/>
  <c r="B26" i="1" s="1"/>
  <c r="I45" i="2" l="1"/>
  <c r="I19" i="2"/>
  <c r="H45" i="2"/>
  <c r="H19" i="2"/>
  <c r="F45" i="2"/>
  <c r="F19" i="2"/>
  <c r="F20" i="2" l="1"/>
  <c r="H46" i="2"/>
  <c r="H20" i="2"/>
  <c r="I46" i="2"/>
  <c r="I20" i="2"/>
  <c r="I47" i="2" l="1"/>
  <c r="I21" i="2"/>
  <c r="H47" i="2"/>
  <c r="H21" i="2"/>
  <c r="F47" i="2"/>
  <c r="F21" i="2"/>
  <c r="F48" i="2" l="1"/>
  <c r="F22" i="2"/>
  <c r="H48" i="2"/>
  <c r="H22" i="2"/>
  <c r="I48" i="2"/>
  <c r="I22" i="2"/>
  <c r="I49" i="2" l="1"/>
  <c r="I23" i="2"/>
  <c r="H49" i="2"/>
  <c r="H23" i="2"/>
  <c r="F49" i="2"/>
  <c r="F23" i="2"/>
  <c r="F50" i="2" l="1"/>
  <c r="F25" i="2" s="1"/>
  <c r="F24" i="2"/>
  <c r="H50" i="2"/>
  <c r="H24" i="2"/>
  <c r="I50" i="2"/>
  <c r="I24" i="2"/>
  <c r="H51" i="2" l="1"/>
  <c r="H26" i="2" s="1"/>
  <c r="H25" i="2"/>
  <c r="I51" i="2"/>
  <c r="I26" i="2" s="1"/>
  <c r="I25" i="2"/>
  <c r="F51" i="2"/>
  <c r="F26" i="2" s="1"/>
</calcChain>
</file>

<file path=xl/sharedStrings.xml><?xml version="1.0" encoding="utf-8"?>
<sst xmlns="http://schemas.openxmlformats.org/spreadsheetml/2006/main" count="300" uniqueCount="108">
  <si>
    <t>Site Address</t>
  </si>
  <si>
    <t>Planning Application Reference</t>
  </si>
  <si>
    <t>Site Information</t>
  </si>
  <si>
    <t>Tower Hamlets Living Rent</t>
  </si>
  <si>
    <t>London Living Rent</t>
  </si>
  <si>
    <t>Shared Ownership</t>
  </si>
  <si>
    <t>Total</t>
  </si>
  <si>
    <t>1 Bed</t>
  </si>
  <si>
    <t>2 Bed</t>
  </si>
  <si>
    <t>3 Bed</t>
  </si>
  <si>
    <t>4 Bed</t>
  </si>
  <si>
    <t>Residential Development Proposed</t>
  </si>
  <si>
    <t>No. of Units</t>
  </si>
  <si>
    <t>Ward</t>
  </si>
  <si>
    <t>1 bed</t>
  </si>
  <si>
    <t>2 bed</t>
  </si>
  <si>
    <t>3 bed</t>
  </si>
  <si>
    <t>4 bed</t>
  </si>
  <si>
    <t>St Katharine's and Wapping</t>
  </si>
  <si>
    <t>Spitalfields and Banglatown</t>
  </si>
  <si>
    <t>Whitechapel</t>
  </si>
  <si>
    <t>Limehouse</t>
  </si>
  <si>
    <t>Weavers</t>
  </si>
  <si>
    <t>Canary Wharf</t>
  </si>
  <si>
    <t>Blackwall and Cubitt Town</t>
  </si>
  <si>
    <t>St Peter's</t>
  </si>
  <si>
    <t>Bow West</t>
  </si>
  <si>
    <t>Island Gardens</t>
  </si>
  <si>
    <t>Bethnal Green</t>
  </si>
  <si>
    <t>Bow East</t>
  </si>
  <si>
    <t>Shadwell</t>
  </si>
  <si>
    <t>St Dunstan's</t>
  </si>
  <si>
    <t>Stepney Green</t>
  </si>
  <si>
    <t>Mile End</t>
  </si>
  <si>
    <t>Bromley South</t>
  </si>
  <si>
    <t>Bromley North</t>
  </si>
  <si>
    <t>Lansbury</t>
  </si>
  <si>
    <t>Poplar</t>
  </si>
  <si>
    <t>Monthly</t>
  </si>
  <si>
    <t>Weekly</t>
  </si>
  <si>
    <t>Rent per week</t>
  </si>
  <si>
    <t>Rent PA</t>
  </si>
  <si>
    <t>Capitalised Rent</t>
  </si>
  <si>
    <t>Yield %</t>
  </si>
  <si>
    <t>Equity Rent (2.75%)</t>
  </si>
  <si>
    <t>1st Tranche (25%)</t>
  </si>
  <si>
    <t>Other Variable Inputs</t>
  </si>
  <si>
    <t>Equity Rent</t>
  </si>
  <si>
    <t>Input</t>
  </si>
  <si>
    <t>Value</t>
  </si>
  <si>
    <t>Management Charge</t>
  </si>
  <si>
    <t>Yield</t>
  </si>
  <si>
    <t>Initial Tranche Purchase %</t>
  </si>
  <si>
    <t>Combined Size of Units (Sq. M)</t>
  </si>
  <si>
    <t>Floorspace proposed in development (Sq. M)</t>
  </si>
  <si>
    <t>Contribution % required (Autofill)</t>
  </si>
  <si>
    <t>Total Contribution Required</t>
  </si>
  <si>
    <t>Weighted Affordable Housing Value</t>
  </si>
  <si>
    <t>£ Value of Element of AH</t>
  </si>
  <si>
    <t>Market Value of Units</t>
  </si>
  <si>
    <t>SHMA % Market Housing</t>
  </si>
  <si>
    <t>Size</t>
  </si>
  <si>
    <t>No of units</t>
  </si>
  <si>
    <t>Unit mix for  scheme</t>
  </si>
  <si>
    <t>Floor Area (Sq. M) Lower Threshold</t>
  </si>
  <si>
    <t>Floor Area (Sq. M) Upper Threshold</t>
  </si>
  <si>
    <t>London Borough of Tower Hamlets: Affordable Housing Commuted Sum Calculator for 10 Units or Less</t>
  </si>
  <si>
    <t>Affordable Housing Information and Payment Required</t>
  </si>
  <si>
    <t>Affordable Housing Inputs</t>
  </si>
  <si>
    <t>Sliding Scale Threshold Based on Size</t>
  </si>
  <si>
    <t>Affordable Housing Value Calculation</t>
  </si>
  <si>
    <t>Total Affordable Housing Value</t>
  </si>
  <si>
    <t>Size Threshold Justification</t>
  </si>
  <si>
    <t>% AH Contribution Required</t>
  </si>
  <si>
    <t>N/A</t>
  </si>
  <si>
    <t>No upper limit as long as less than 10 units</t>
  </si>
  <si>
    <t>Affordable Rent Levels: London Living Rent, Tower Hamlets Living Rent</t>
  </si>
  <si>
    <t>Mgt Charge (0%)</t>
  </si>
  <si>
    <t>Mgt Charge (10%)</t>
  </si>
  <si>
    <t>Tower Hamlets Living Rent 2019/20</t>
  </si>
  <si>
    <t xml:space="preserve">Tower Hamlets Living Rent values are updated annually and can be found at: https://www.towerhamlets.gov.uk/lgnl/housing/New_homes_programme/Our_promise_to_residents.aspx </t>
  </si>
  <si>
    <t xml:space="preserve">Sources: </t>
  </si>
  <si>
    <t>CIL Zone</t>
  </si>
  <si>
    <t>CIL Zone 1</t>
  </si>
  <si>
    <t>CIL Zone 2</t>
  </si>
  <si>
    <t>CIL Zone 3</t>
  </si>
  <si>
    <t>Zone</t>
  </si>
  <si>
    <t>Rate psm</t>
  </si>
  <si>
    <t>1 beds</t>
  </si>
  <si>
    <t>2 beds</t>
  </si>
  <si>
    <t>3 beds</t>
  </si>
  <si>
    <t>4 beds</t>
  </si>
  <si>
    <t>Selected</t>
  </si>
  <si>
    <t>HPI SPD Date</t>
  </si>
  <si>
    <t>HPI App Date</t>
  </si>
  <si>
    <t>HPI Price All Property Types (LBTH)</t>
  </si>
  <si>
    <t>Index Change</t>
  </si>
  <si>
    <t>Indexed Rate</t>
  </si>
  <si>
    <t>Note: Management charge already included in rents</t>
  </si>
  <si>
    <t>Indicative Number of Units</t>
  </si>
  <si>
    <t>Notes on use of the calculator</t>
  </si>
  <si>
    <t>Green cells should filled with the relevant information from the proposed development.</t>
  </si>
  <si>
    <t>HPI Price should be sourced from Land Registry House Price Index - "All Property Types", Tower Hamlets, latest/ most relevant date for application.</t>
  </si>
  <si>
    <t>Market value of units is determined using average values per sq m by CIL zone. However, the Applicant may also submit information on the market value if preferred.</t>
  </si>
  <si>
    <t xml:space="preserve">London Living Rent Values are based on the Lndon Living Rent ward benchmark data prepared by the GLA and available here: 
</t>
  </si>
  <si>
    <t>https://www.london.gov.uk/what-we-do/housing-and-land/improving-private-rented-sector/london-living-rent#acc-i-47687</t>
  </si>
  <si>
    <t xml:space="preserve">Sources: The Shared Ownership values are based on the Local Plan Viability Study (2018) and the CIL Viability Study (2019). 
</t>
  </si>
  <si>
    <t xml:space="preserve">The assumed yield has been extended to London Living Rent and Tower Hamlets Living Rent.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</si>
</sst>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&quot;£&quot;* #,##0_-;\-&quot;£&quot;* #,##0_-;_-&quot;£&quot;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164" fontId="0" fillId="0" borderId="1" xfId="0" applyNumberFormat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0" fillId="0" borderId="0" xfId="0"/>
    <xf numFmtId="0" fontId="3" fillId="0" borderId="0" xfId="0" applyFont="1"/>
    <xf numFmtId="0" fontId="2" fillId="0" borderId="0" xfId="0" applyFont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165" fontId="0" fillId="0" borderId="10" xfId="1" applyNumberFormat="1" applyFont="1" applyBorder="1"/>
    <xf numFmtId="165" fontId="0" fillId="0" borderId="1" xfId="1" applyNumberFormat="1" applyFont="1" applyBorder="1"/>
    <xf numFmtId="165" fontId="0" fillId="0" borderId="11" xfId="1" applyNumberFormat="1" applyFont="1" applyBorder="1"/>
    <xf numFmtId="0" fontId="3" fillId="2" borderId="15" xfId="0" applyFont="1" applyFill="1" applyBorder="1"/>
    <xf numFmtId="0" fontId="3" fillId="2" borderId="2" xfId="0" applyFont="1" applyFill="1" applyBorder="1"/>
    <xf numFmtId="0" fontId="3" fillId="2" borderId="16" xfId="0" applyFont="1" applyFill="1" applyBorder="1"/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0" borderId="0" xfId="0" applyFont="1" applyBorder="1"/>
    <xf numFmtId="2" fontId="0" fillId="0" borderId="1" xfId="0" applyNumberFormat="1" applyBorder="1"/>
    <xf numFmtId="0" fontId="3" fillId="0" borderId="1" xfId="0" applyFont="1" applyBorder="1"/>
    <xf numFmtId="9" fontId="0" fillId="0" borderId="0" xfId="0" applyNumberFormat="1" applyBorder="1"/>
    <xf numFmtId="0" fontId="0" fillId="2" borderId="1" xfId="0" applyFill="1" applyBorder="1"/>
    <xf numFmtId="0" fontId="3" fillId="2" borderId="20" xfId="0" applyFont="1" applyFill="1" applyBorder="1"/>
    <xf numFmtId="0" fontId="0" fillId="0" borderId="20" xfId="0" applyBorder="1"/>
    <xf numFmtId="0" fontId="0" fillId="0" borderId="1" xfId="0" applyFill="1" applyBorder="1"/>
    <xf numFmtId="2" fontId="0" fillId="0" borderId="1" xfId="0" applyNumberFormat="1" applyFill="1" applyBorder="1"/>
    <xf numFmtId="166" fontId="0" fillId="0" borderId="1" xfId="0" applyNumberFormat="1" applyBorder="1"/>
    <xf numFmtId="0" fontId="3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5" fillId="0" borderId="0" xfId="0" applyFont="1" applyAlignment="1"/>
    <xf numFmtId="0" fontId="3" fillId="2" borderId="1" xfId="0" applyFont="1" applyFill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164" fontId="0" fillId="0" borderId="1" xfId="1" applyNumberFormat="1" applyFont="1" applyBorder="1" applyAlignment="1"/>
    <xf numFmtId="10" fontId="0" fillId="0" borderId="1" xfId="0" applyNumberFormat="1" applyBorder="1" applyAlignment="1"/>
    <xf numFmtId="0" fontId="5" fillId="2" borderId="1" xfId="0" applyFont="1" applyFill="1" applyBorder="1" applyAlignment="1"/>
    <xf numFmtId="1" fontId="0" fillId="0" borderId="1" xfId="0" applyNumberFormat="1" applyBorder="1"/>
    <xf numFmtId="164" fontId="0" fillId="0" borderId="0" xfId="0" applyNumberFormat="1"/>
    <xf numFmtId="10" fontId="0" fillId="0" borderId="0" xfId="3" applyNumberFormat="1" applyFont="1"/>
    <xf numFmtId="165" fontId="7" fillId="0" borderId="10" xfId="1" applyNumberFormat="1" applyFont="1" applyBorder="1"/>
    <xf numFmtId="10" fontId="0" fillId="4" borderId="1" xfId="0" applyNumberFormat="1" applyFill="1" applyBorder="1"/>
    <xf numFmtId="9" fontId="0" fillId="4" borderId="1" xfId="0" applyNumberFormat="1" applyFill="1" applyBorder="1"/>
    <xf numFmtId="166" fontId="0" fillId="4" borderId="1" xfId="0" applyNumberFormat="1" applyFill="1" applyBorder="1"/>
    <xf numFmtId="164" fontId="3" fillId="0" borderId="1" xfId="0" applyNumberFormat="1" applyFont="1" applyBorder="1"/>
    <xf numFmtId="0" fontId="3" fillId="2" borderId="0" xfId="0" applyFont="1" applyFill="1" applyBorder="1"/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5" fontId="0" fillId="0" borderId="0" xfId="1" applyNumberFormat="1" applyFont="1"/>
    <xf numFmtId="165" fontId="0" fillId="3" borderId="1" xfId="1" applyNumberFormat="1" applyFont="1" applyFill="1" applyBorder="1" applyAlignment="1" applyProtection="1">
      <alignment horizontal="left"/>
      <protection locked="0"/>
    </xf>
    <xf numFmtId="43" fontId="0" fillId="0" borderId="0" xfId="4" applyFont="1"/>
    <xf numFmtId="165" fontId="3" fillId="0" borderId="0" xfId="1" applyNumberFormat="1" applyFont="1"/>
    <xf numFmtId="17" fontId="0" fillId="0" borderId="0" xfId="0" applyNumberFormat="1"/>
    <xf numFmtId="164" fontId="0" fillId="0" borderId="1" xfId="0" applyNumberFormat="1" applyFill="1" applyBorder="1" applyProtection="1"/>
    <xf numFmtId="0" fontId="0" fillId="3" borderId="1" xfId="0" applyFill="1" applyBorder="1" applyAlignment="1" applyProtection="1">
      <protection locked="0"/>
    </xf>
    <xf numFmtId="0" fontId="0" fillId="0" borderId="0" xfId="0" applyFont="1" applyFill="1" applyBorder="1" applyAlignment="1">
      <alignment vertical="top"/>
    </xf>
    <xf numFmtId="0" fontId="8" fillId="0" borderId="0" xfId="5"/>
    <xf numFmtId="0" fontId="0" fillId="0" borderId="0" xfId="0" applyFont="1" applyFill="1" applyBorder="1" applyAlignment="1"/>
    <xf numFmtId="0" fontId="0" fillId="0" borderId="0" xfId="0" applyFont="1" applyAlignment="1"/>
    <xf numFmtId="0" fontId="9" fillId="0" borderId="1" xfId="0" applyFont="1" applyBorder="1" applyAlignment="1"/>
    <xf numFmtId="0" fontId="0" fillId="0" borderId="1" xfId="0" applyBorder="1" applyAlignment="1">
      <alignment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Comma" xfId="4" builtinId="3"/>
    <cellStyle name="Currency" xfId="1" builtinId="4"/>
    <cellStyle name="Hyperlink" xfId="5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ondon.gov.uk/what-we-do/housing-and-land/improving-private-rented-sector/london-living-r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zoomScale="80" zoomScaleNormal="80" workbookViewId="0">
      <selection activeCell="F10" sqref="F10"/>
    </sheetView>
  </sheetViews>
  <sheetFormatPr defaultRowHeight="15" x14ac:dyDescent="0.25"/>
  <cols>
    <col min="1" max="1" width="40.140625" customWidth="1"/>
    <col min="2" max="2" width="32.85546875" style="26" bestFit="1" customWidth="1"/>
    <col min="3" max="3" width="32" customWidth="1"/>
    <col min="4" max="4" width="26" customWidth="1"/>
    <col min="5" max="5" width="7.85546875" customWidth="1"/>
    <col min="6" max="6" width="88.42578125" customWidth="1"/>
    <col min="7" max="7" width="15.140625" customWidth="1"/>
    <col min="8" max="8" width="23.140625" customWidth="1"/>
    <col min="9" max="9" width="23.7109375" customWidth="1"/>
  </cols>
  <sheetData>
    <row r="1" spans="1:20" s="10" customFormat="1" hidden="1" x14ac:dyDescent="0.25">
      <c r="A1" s="10" t="s">
        <v>28</v>
      </c>
      <c r="B1" s="10" t="s">
        <v>24</v>
      </c>
      <c r="C1" s="10" t="s">
        <v>29</v>
      </c>
      <c r="D1" s="10" t="s">
        <v>26</v>
      </c>
      <c r="E1" s="10" t="s">
        <v>35</v>
      </c>
      <c r="F1" s="10" t="s">
        <v>34</v>
      </c>
      <c r="G1" s="10" t="s">
        <v>23</v>
      </c>
      <c r="H1" s="10" t="s">
        <v>27</v>
      </c>
      <c r="I1" s="10" t="s">
        <v>36</v>
      </c>
      <c r="J1" s="10" t="s">
        <v>21</v>
      </c>
      <c r="K1" s="10" t="s">
        <v>33</v>
      </c>
      <c r="L1" s="10" t="s">
        <v>37</v>
      </c>
      <c r="M1" s="10" t="s">
        <v>30</v>
      </c>
      <c r="N1" s="10" t="s">
        <v>19</v>
      </c>
      <c r="O1" s="10" t="s">
        <v>31</v>
      </c>
      <c r="P1" s="10" t="s">
        <v>18</v>
      </c>
      <c r="Q1" s="10" t="s">
        <v>25</v>
      </c>
      <c r="R1" s="10" t="s">
        <v>32</v>
      </c>
      <c r="S1" s="10" t="s">
        <v>22</v>
      </c>
      <c r="T1" s="10" t="s">
        <v>20</v>
      </c>
    </row>
    <row r="2" spans="1:20" x14ac:dyDescent="0.25">
      <c r="A2" s="2" t="s">
        <v>66</v>
      </c>
      <c r="B2"/>
    </row>
    <row r="3" spans="1:20" x14ac:dyDescent="0.25">
      <c r="A3" s="2"/>
      <c r="B3"/>
    </row>
    <row r="4" spans="1:20" x14ac:dyDescent="0.25">
      <c r="A4" s="1" t="s">
        <v>2</v>
      </c>
      <c r="B4"/>
    </row>
    <row r="5" spans="1:20" x14ac:dyDescent="0.25">
      <c r="B5"/>
    </row>
    <row r="6" spans="1:20" ht="31.5" customHeight="1" x14ac:dyDescent="0.25">
      <c r="A6" s="18" t="s">
        <v>0</v>
      </c>
      <c r="B6" s="69"/>
      <c r="C6" s="69"/>
      <c r="D6" s="69"/>
      <c r="F6" s="74" t="s">
        <v>100</v>
      </c>
    </row>
    <row r="7" spans="1:20" ht="29.25" customHeight="1" x14ac:dyDescent="0.25">
      <c r="A7" s="18" t="s">
        <v>1</v>
      </c>
      <c r="B7" s="60"/>
      <c r="F7" s="75" t="s">
        <v>101</v>
      </c>
    </row>
    <row r="8" spans="1:20" s="10" customFormat="1" ht="30" x14ac:dyDescent="0.25">
      <c r="A8" s="18" t="s">
        <v>13</v>
      </c>
      <c r="B8" s="61"/>
      <c r="F8" s="75" t="s">
        <v>102</v>
      </c>
    </row>
    <row r="9" spans="1:20" s="26" customFormat="1" ht="34.5" customHeight="1" x14ac:dyDescent="0.25">
      <c r="A9" s="18" t="s">
        <v>82</v>
      </c>
      <c r="B9" s="61"/>
      <c r="F9" s="75" t="s">
        <v>103</v>
      </c>
    </row>
    <row r="10" spans="1:20" s="26" customFormat="1" ht="30" customHeight="1" x14ac:dyDescent="0.25">
      <c r="A10" s="18" t="s">
        <v>95</v>
      </c>
      <c r="B10" s="64"/>
      <c r="F10" s="42"/>
    </row>
    <row r="11" spans="1:20" x14ac:dyDescent="0.25">
      <c r="A11" s="4"/>
      <c r="B11" s="4"/>
      <c r="F11" s="42"/>
    </row>
    <row r="12" spans="1:20" x14ac:dyDescent="0.25">
      <c r="A12" s="31" t="s">
        <v>11</v>
      </c>
      <c r="B12"/>
      <c r="F12" s="42"/>
    </row>
    <row r="13" spans="1:20" x14ac:dyDescent="0.25">
      <c r="A13" s="5"/>
      <c r="B13"/>
      <c r="F13" s="42"/>
    </row>
    <row r="14" spans="1:20" x14ac:dyDescent="0.25">
      <c r="A14" s="30"/>
      <c r="B14" s="18" t="s">
        <v>12</v>
      </c>
      <c r="C14" s="18" t="s">
        <v>53</v>
      </c>
      <c r="D14" s="18" t="s">
        <v>59</v>
      </c>
      <c r="F14" s="42"/>
    </row>
    <row r="15" spans="1:20" x14ac:dyDescent="0.25">
      <c r="A15" s="18" t="s">
        <v>7</v>
      </c>
      <c r="B15" s="61"/>
      <c r="C15" s="62"/>
      <c r="D15" s="68">
        <f>IF(B15=0,0,IF(B15&gt;0,'MV Calculations'!C11))</f>
        <v>0</v>
      </c>
      <c r="E15" s="52"/>
      <c r="F15" s="42"/>
    </row>
    <row r="16" spans="1:20" x14ac:dyDescent="0.25">
      <c r="A16" s="18" t="s">
        <v>8</v>
      </c>
      <c r="B16" s="61"/>
      <c r="C16" s="62"/>
      <c r="D16" s="68">
        <f>IF(B16=0,0,IF(B16&gt;0,'MV Calculations'!C12))</f>
        <v>0</v>
      </c>
      <c r="E16" s="52"/>
      <c r="F16" s="42"/>
    </row>
    <row r="17" spans="1:6" x14ac:dyDescent="0.25">
      <c r="A17" s="18" t="s">
        <v>9</v>
      </c>
      <c r="B17" s="61"/>
      <c r="C17" s="62"/>
      <c r="D17" s="68">
        <f>IF(B17=0,0,IF(B17&gt;0,'MV Calculations'!C13))</f>
        <v>0</v>
      </c>
      <c r="E17" s="52"/>
      <c r="F17" s="42"/>
    </row>
    <row r="18" spans="1:6" x14ac:dyDescent="0.25">
      <c r="A18" s="18" t="s">
        <v>10</v>
      </c>
      <c r="B18" s="61"/>
      <c r="C18" s="62"/>
      <c r="D18" s="68">
        <f>IF(B18=0,0,IF(B18&gt;0,'MV Calculations'!C14))</f>
        <v>0</v>
      </c>
      <c r="E18" s="52"/>
      <c r="F18" s="42"/>
    </row>
    <row r="19" spans="1:6" x14ac:dyDescent="0.25">
      <c r="A19" s="18" t="s">
        <v>6</v>
      </c>
      <c r="B19" s="27">
        <f>SUM(B15:B18)</f>
        <v>0</v>
      </c>
      <c r="C19" s="51">
        <f>SUM(C15:C18)</f>
        <v>0</v>
      </c>
      <c r="D19" s="6"/>
      <c r="E19" s="53"/>
      <c r="F19" s="42"/>
    </row>
    <row r="20" spans="1:6" x14ac:dyDescent="0.25">
      <c r="B20"/>
      <c r="F20" s="42"/>
    </row>
    <row r="21" spans="1:6" x14ac:dyDescent="0.25">
      <c r="A21" s="1" t="s">
        <v>67</v>
      </c>
      <c r="B21"/>
    </row>
    <row r="22" spans="1:6" s="26" customFormat="1" x14ac:dyDescent="0.25">
      <c r="A22" s="11"/>
    </row>
    <row r="23" spans="1:6" s="26" customFormat="1" x14ac:dyDescent="0.25">
      <c r="A23" s="18" t="s">
        <v>54</v>
      </c>
      <c r="B23" s="32">
        <f>C19</f>
        <v>0</v>
      </c>
    </row>
    <row r="24" spans="1:6" s="26" customFormat="1" x14ac:dyDescent="0.25">
      <c r="A24" s="18" t="s">
        <v>55</v>
      </c>
      <c r="B24" s="40" t="str">
        <f>IF(B23&lt;'Other Variable Inputs'!C29,'Other Variable Inputs'!D29,IF(AND(B23&gt;'Other Variable Inputs'!B30,B23&lt;'Other Variable Inputs'!C30),'Other Variable Inputs'!D30,(IF(AND(B23&gt;'Other Variable Inputs'!B31,B23&lt;'Other Variable Inputs'!C31),'Other Variable Inputs'!D31,(IF(AND(B23&gt;'Other Variable Inputs'!B32,B23&lt;'Other Variable Inputs'!C32),'Other Variable Inputs'!D32,(IF(AND(B23&gt;'Other Variable Inputs'!B33,B23&lt;'Other Variable Inputs'!C33),'Other Variable Inputs'!D33,(IF(AND(B23&gt;'Other Variable Inputs'!B34,B23&lt;'Other Variable Inputs'!C34),'Other Variable Inputs'!D34,(IF(AND(B23&gt;'Other Variable Inputs'!B35,B23&lt;'Other Variable Inputs'!C35),'Other Variable Inputs'!D35,(IF(AND(B23&gt;'Other Variable Inputs'!B36,B23&lt;'Other Variable Inputs'!C36),'Other Variable Inputs'!D36,(IF(AND(B23&gt;'Other Variable Inputs'!B37,B23&lt;'Other Variable Inputs'!C37),'Other Variable Inputs'!D37,(IF(AND(B23&gt;'Other Variable Inputs'!#REF!,B23&lt;5000),'Other Variable Inputs'!#REF!))))))))))))))))))</f>
        <v>N/A</v>
      </c>
    </row>
    <row r="25" spans="1:6" s="26" customFormat="1" x14ac:dyDescent="0.25">
      <c r="A25" s="18" t="s">
        <v>57</v>
      </c>
      <c r="B25" s="6">
        <f>'AH Value Calculation'!B30</f>
        <v>0</v>
      </c>
    </row>
    <row r="26" spans="1:6" s="26" customFormat="1" x14ac:dyDescent="0.25">
      <c r="A26" s="18" t="s">
        <v>56</v>
      </c>
      <c r="B26" s="58" t="str">
        <f>IFERROR((B24/35%)*B25,B24)</f>
        <v>N/A</v>
      </c>
      <c r="D26" s="52"/>
    </row>
    <row r="27" spans="1:6" s="26" customFormat="1" x14ac:dyDescent="0.25"/>
    <row r="28" spans="1:6" s="26" customFormat="1" x14ac:dyDescent="0.25">
      <c r="A28" s="4"/>
      <c r="B28" s="34"/>
    </row>
  </sheetData>
  <sheetProtection algorithmName="SHA-512" hashValue="7R+/o7pMIzLx+eLuvU1UmHiLH0cv+rsEubLcswTr1NyQ0dc6x4A11SzDGISgKPdS0PBDQCWYv55V7pOBGXuFyg==" saltValue="39FlKdjF64pT3WvtC8QO/A==" spinCount="100000" sheet="1" objects="1" scenarios="1"/>
  <sortState xmlns:xlrd2="http://schemas.microsoft.com/office/spreadsheetml/2017/richdata2" ref="A46:A65">
    <sortCondition ref="A46"/>
  </sortState>
  <dataValidations count="1">
    <dataValidation type="list" allowBlank="1" showInputMessage="1" showErrorMessage="1" sqref="B8" xr:uid="{00000000-0002-0000-0000-000000000000}">
      <formula1>$A$1:$T$1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DB1C3D-6EC4-4932-942D-02AD853FFA7A}">
          <x14:formula1>
            <xm:f>'MV Calculations'!$A$2:$A$4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J9" sqref="J9"/>
    </sheetView>
  </sheetViews>
  <sheetFormatPr defaultRowHeight="15" x14ac:dyDescent="0.25"/>
  <cols>
    <col min="1" max="1" width="29.7109375" customWidth="1"/>
    <col min="2" max="2" width="11.5703125" bestFit="1" customWidth="1"/>
    <col min="3" max="3" width="18.42578125" bestFit="1" customWidth="1"/>
    <col min="4" max="4" width="17.28515625" customWidth="1"/>
    <col min="5" max="5" width="16.7109375" bestFit="1" customWidth="1"/>
    <col min="6" max="6" width="15.5703125" bestFit="1" customWidth="1"/>
    <col min="7" max="7" width="16.5703125" bestFit="1" customWidth="1"/>
    <col min="8" max="8" width="23.42578125" bestFit="1" customWidth="1"/>
  </cols>
  <sheetData>
    <row r="1" spans="1:8" x14ac:dyDescent="0.25">
      <c r="A1" s="41" t="s">
        <v>70</v>
      </c>
      <c r="B1" s="42"/>
      <c r="C1" s="42"/>
      <c r="D1" s="42"/>
      <c r="E1" s="42"/>
      <c r="F1" s="42"/>
      <c r="G1" s="43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4" t="s">
        <v>3</v>
      </c>
      <c r="B3" s="42"/>
      <c r="C3" s="42"/>
      <c r="D3" s="42"/>
      <c r="E3" s="42"/>
      <c r="F3" s="42"/>
      <c r="G3" s="42"/>
      <c r="H3" s="42"/>
    </row>
    <row r="4" spans="1:8" x14ac:dyDescent="0.25">
      <c r="A4" s="42"/>
      <c r="B4" s="42"/>
      <c r="C4" s="42"/>
      <c r="D4" s="42"/>
      <c r="E4" s="42"/>
      <c r="F4" s="42"/>
      <c r="G4" s="42"/>
      <c r="H4" s="42"/>
    </row>
    <row r="5" spans="1:8" x14ac:dyDescent="0.25">
      <c r="A5" s="50"/>
      <c r="B5" s="45" t="s">
        <v>12</v>
      </c>
      <c r="C5" s="45" t="s">
        <v>40</v>
      </c>
      <c r="D5" s="45" t="s">
        <v>41</v>
      </c>
      <c r="E5" s="45" t="s">
        <v>77</v>
      </c>
      <c r="F5" s="45" t="s">
        <v>43</v>
      </c>
      <c r="G5" s="45" t="s">
        <v>42</v>
      </c>
      <c r="H5" s="45" t="s">
        <v>58</v>
      </c>
    </row>
    <row r="6" spans="1:8" x14ac:dyDescent="0.25">
      <c r="A6" s="45" t="s">
        <v>7</v>
      </c>
      <c r="B6" s="46">
        <f>(Calculator!B15*0.7)*0.35</f>
        <v>0</v>
      </c>
      <c r="C6" s="47" t="b">
        <f>IF(Calculator!$B$8=Calculator!$A$1,Rents!F32,IF(Calculator!$B$8=Calculator!$B$1,Rents!F33,IF(Calculator!$B$8=Calculator!$C$1,Rents!F34,IF(Calculator!$B$8=Calculator!$D$1,Rents!F35,IF(Calculator!$B$8=Calculator!$E$1,Rents!F36,IF(Calculator!$B$8=Calculator!$F$1,Rents!F37,IF(Calculator!$B$8=Calculator!$G$1,Rents!F38,IF(Calculator!$B$8=Calculator!$H$1,Rents!F39,IF(Calculator!$B$8=Calculator!$I$1,Rents!F40,IF(Calculator!$B$8=Calculator!$J$1,Rents!F41,IF(Calculator!$B$8=Calculator!$K$1,Rents!F42,IF(Calculator!$B$8=Calculator!$L$1,Rents!F43,IF(Calculator!$B$8=Calculator!$M$1,Rents!F44,IF(Calculator!$B$8=Calculator!$N$1,Rents!F45,IF(Calculator!$B$8=Calculator!$O$1,Rents!F46,IF(Calculator!$B$8=Calculator!$P$1,Rents!F47,IF(Calculator!$B$8=Calculator!$Q$1,Rents!F48,IF(Calculator!$B$8=Calculator!$R$1,Rents!F49,IF(Calculator!$B$8=Calculator!$S$1,Rents!F50,IF(Calculator!$B$8=Calculator!$T$1,Rents!F51))))))))))))))))))))</f>
        <v>0</v>
      </c>
      <c r="D6" s="48">
        <f>C6*52</f>
        <v>0</v>
      </c>
      <c r="E6" s="48">
        <f>D6*'Other Variable Inputs'!$B$24</f>
        <v>0</v>
      </c>
      <c r="F6" s="49">
        <f>'Other Variable Inputs'!$B$23</f>
        <v>0.05</v>
      </c>
      <c r="G6" s="47">
        <f>(D6-E6)*(1/F6)</f>
        <v>0</v>
      </c>
      <c r="H6" s="47">
        <f>B6*G6</f>
        <v>0</v>
      </c>
    </row>
    <row r="7" spans="1:8" x14ac:dyDescent="0.25">
      <c r="A7" s="45" t="s">
        <v>8</v>
      </c>
      <c r="B7" s="46">
        <f>(Calculator!B16*0.7)*0.35</f>
        <v>0</v>
      </c>
      <c r="C7" s="47" t="b">
        <f>IF(Calculator!$B$8=Calculator!$A$1,Rents!G32,IF(Calculator!$B$8=Calculator!$B$1,Rents!G33,IF(Calculator!$B$8=Calculator!$C$1,Rents!G34,IF(Calculator!$B$8=Calculator!$D$1,Rents!G35,IF(Calculator!$B$8=Calculator!$E$1,Rents!G36,IF(Calculator!$B$8=Calculator!$F$1,Rents!G37,IF(Calculator!$B$8=Calculator!$G$1,Rents!G38,IF(Calculator!$B$8=Calculator!$H$1,Rents!G39,IF(Calculator!$B$8=Calculator!$I$1,Rents!G40,IF(Calculator!$B$8=Calculator!$J$1,Rents!G41,IF(Calculator!$B$8=Calculator!$K$1,Rents!G42,IF(Calculator!$B$8=Calculator!$L$1,Rents!G43,IF(Calculator!$B$8=Calculator!$M$1,Rents!G44,IF(Calculator!$B$8=Calculator!$N$1,Rents!G45,IF(Calculator!$B$8=Calculator!$O$1,Rents!G46,IF(Calculator!$B$8=Calculator!$P$1,Rents!G47,IF(Calculator!$B$8=Calculator!$Q$1,Rents!G48,IF(Calculator!$B$8=Calculator!$R$1,Rents!G49,IF(Calculator!$B$8=Calculator!$S$1,Rents!G50,IF(Calculator!$B$8=Calculator!$T$1,Rents!G51))))))))))))))))))))</f>
        <v>0</v>
      </c>
      <c r="D7" s="48">
        <f>C7*52</f>
        <v>0</v>
      </c>
      <c r="E7" s="48">
        <f>D7*'Other Variable Inputs'!$B$24</f>
        <v>0</v>
      </c>
      <c r="F7" s="49">
        <f>'Other Variable Inputs'!$B$23</f>
        <v>0.05</v>
      </c>
      <c r="G7" s="47">
        <f>(D7-E7)*(1/F7)</f>
        <v>0</v>
      </c>
      <c r="H7" s="47">
        <f>B7*G7</f>
        <v>0</v>
      </c>
    </row>
    <row r="8" spans="1:8" x14ac:dyDescent="0.25">
      <c r="A8" s="45" t="s">
        <v>9</v>
      </c>
      <c r="B8" s="46">
        <f>(Calculator!B17*0.7)*0.35</f>
        <v>0</v>
      </c>
      <c r="C8" s="47" t="b">
        <f>IF(Calculator!$B$8=Calculator!$A$1,Rents!H32,IF(Calculator!$B$8=Calculator!$B$1,Rents!H33,IF(Calculator!$B$8=Calculator!$C$1,Rents!H34,IF(Calculator!$B$8=Calculator!$D$1,Rents!H35,IF(Calculator!$B$8=Calculator!$E$1,Rents!H36,IF(Calculator!$B$8=Calculator!$F$1,Rents!H37,IF(Calculator!$B$8=Calculator!$G$1,Rents!H38,IF(Calculator!$B$8=Calculator!$H$1,Rents!H39,IF(Calculator!$B$8=Calculator!$I$1,Rents!H40,IF(Calculator!$B$8=Calculator!$J$1,Rents!H41,IF(Calculator!$B$8=Calculator!$K$1,Rents!H42,IF(Calculator!$B$8=Calculator!$L$1,Rents!H43,IF(Calculator!$B$8=Calculator!$M$1,Rents!H44,IF(Calculator!$B$8=Calculator!$N$1,Rents!H45,IF(Calculator!$B$8=Calculator!$O$1,Rents!H46,IF(Calculator!$B$8=Calculator!$P$1,Rents!H47,IF(Calculator!$B$8=Calculator!$Q$1,Rents!H48,IF(Calculator!$B$8=Calculator!$R$1,Rents!H49,IF(Calculator!$B$8=Calculator!$S$1,Rents!H50,IF(Calculator!$B$8=Calculator!$T$1,Rents!H51))))))))))))))))))))</f>
        <v>0</v>
      </c>
      <c r="D8" s="48">
        <f>C8*52</f>
        <v>0</v>
      </c>
      <c r="E8" s="48">
        <f>D8*'Other Variable Inputs'!$B$24</f>
        <v>0</v>
      </c>
      <c r="F8" s="49">
        <f>'Other Variable Inputs'!$B$23</f>
        <v>0.05</v>
      </c>
      <c r="G8" s="47">
        <f>(D8-E8)*(1/F8)</f>
        <v>0</v>
      </c>
      <c r="H8" s="47">
        <f>B8*G8</f>
        <v>0</v>
      </c>
    </row>
    <row r="9" spans="1:8" x14ac:dyDescent="0.25">
      <c r="A9" s="45" t="s">
        <v>10</v>
      </c>
      <c r="B9" s="46">
        <f>(Calculator!B18*0.7)*0.35</f>
        <v>0</v>
      </c>
      <c r="C9" s="47" t="b">
        <f>IF(Calculator!$B$8=Calculator!$A$1,Rents!I32,IF(Calculator!$B$8=Calculator!$B$1,Rents!I33,IF(Calculator!$B$8=Calculator!$C$1,Rents!I34,IF(Calculator!$B$8=Calculator!$D$1,Rents!I35,IF(Calculator!$B$8=Calculator!$E$1,Rents!I36,IF(Calculator!$B$8=Calculator!$F$1,Rents!I37,IF(Calculator!$B$8=Calculator!$G$1,Rents!I38,IF(Calculator!$B$8=Calculator!$H$1,Rents!I39,IF(Calculator!$B$8=Calculator!$I$1,Rents!I40,IF(Calculator!$B$8=Calculator!$J$1,Rents!I41,IF(Calculator!$B$8=Calculator!$K$1,Rents!I42,IF(Calculator!$B$8=Calculator!$L$1,Rents!I43,IF(Calculator!$B$8=Calculator!$M$1,Rents!I44,IF(Calculator!$B$8=Calculator!$N$1,Rents!I45,IF(Calculator!$B$8=Calculator!$O$1,Rents!I46,IF(Calculator!$B$8=Calculator!$P$1,Rents!I47,IF(Calculator!$B$8=Calculator!$Q$1,Rents!I48,IF(Calculator!$B$8=Calculator!$R$1,Rents!I49,IF(Calculator!$B$8=Calculator!$S$1,Rents!I50,IF(Calculator!$B$8=Calculator!$T$1,Rents!I51))))))))))))))))))))</f>
        <v>0</v>
      </c>
      <c r="D9" s="48">
        <f>C9*52</f>
        <v>0</v>
      </c>
      <c r="E9" s="48">
        <f>D9*'Other Variable Inputs'!$B$24</f>
        <v>0</v>
      </c>
      <c r="F9" s="49">
        <f>'Other Variable Inputs'!$B$23</f>
        <v>0.05</v>
      </c>
      <c r="G9" s="47">
        <f>(D9-E9)*(1/F9)</f>
        <v>0</v>
      </c>
      <c r="H9" s="47">
        <f>B9*G9</f>
        <v>0</v>
      </c>
    </row>
    <row r="10" spans="1:8" x14ac:dyDescent="0.25">
      <c r="A10" s="45" t="s">
        <v>6</v>
      </c>
      <c r="B10" s="46">
        <f>SUM(B6:B9)</f>
        <v>0</v>
      </c>
      <c r="C10" s="46"/>
      <c r="D10" s="46"/>
      <c r="E10" s="46"/>
      <c r="F10" s="46"/>
      <c r="G10" s="46"/>
      <c r="H10" s="47">
        <f>SUM(H6:H9)</f>
        <v>0</v>
      </c>
    </row>
    <row r="11" spans="1:8" x14ac:dyDescent="0.25">
      <c r="A11" s="42"/>
      <c r="B11" s="42"/>
      <c r="C11" s="42"/>
      <c r="D11" s="42"/>
      <c r="E11" s="42"/>
      <c r="F11" s="42"/>
      <c r="G11" s="42"/>
      <c r="H11" s="42"/>
    </row>
    <row r="12" spans="1:8" x14ac:dyDescent="0.25">
      <c r="A12" s="44" t="s">
        <v>4</v>
      </c>
      <c r="B12" s="42"/>
      <c r="C12" s="42"/>
      <c r="D12" s="42"/>
      <c r="E12" s="42"/>
      <c r="F12" s="42"/>
      <c r="G12" s="42"/>
      <c r="H12" s="42"/>
    </row>
    <row r="13" spans="1:8" x14ac:dyDescent="0.25">
      <c r="A13" s="42"/>
      <c r="B13" s="42"/>
      <c r="C13" s="42"/>
      <c r="D13" s="42"/>
      <c r="E13" s="42"/>
      <c r="F13" s="42"/>
      <c r="G13" s="42"/>
      <c r="H13" s="42"/>
    </row>
    <row r="14" spans="1:8" x14ac:dyDescent="0.25">
      <c r="A14" s="50"/>
      <c r="B14" s="45" t="s">
        <v>12</v>
      </c>
      <c r="C14" s="45" t="s">
        <v>40</v>
      </c>
      <c r="D14" s="45" t="s">
        <v>41</v>
      </c>
      <c r="E14" s="45" t="s">
        <v>77</v>
      </c>
      <c r="F14" s="45" t="s">
        <v>43</v>
      </c>
      <c r="G14" s="45" t="s">
        <v>42</v>
      </c>
      <c r="H14" s="45" t="s">
        <v>58</v>
      </c>
    </row>
    <row r="15" spans="1:8" x14ac:dyDescent="0.25">
      <c r="A15" s="45" t="s">
        <v>7</v>
      </c>
      <c r="B15" s="46">
        <f>(Calculator!B15*0.15)*0.35</f>
        <v>0</v>
      </c>
      <c r="C15" s="47" t="b">
        <f>IF(Calculator!$B$8=Calculator!$A$1,Rents!B32,IF(Calculator!$B$8=Calculator!$B$1,Rents!B33,IF(Calculator!$B$8=Calculator!$C$1,Rents!B34,IF(Calculator!$B$8=Calculator!$D$1,Rents!B35,IF(Calculator!$B$8=Calculator!$E$1,Rents!B36,IF(Calculator!$B$8=Calculator!$F$1,Rents!B37,IF(Calculator!$B$8=Calculator!$G$1,Rents!B38,IF(Calculator!$B$8=Calculator!$H$1,Rents!B39,IF(Calculator!$B$8=Calculator!$I$1,Rents!B40,IF(Calculator!$B$8=Calculator!$J$1,Rents!B41,IF(Calculator!$B$8=Calculator!$K$1,Rents!B42,IF(Calculator!$B$8=Calculator!$L$1,Rents!B43,IF(Calculator!$B$8=Calculator!$M$1,Rents!B44,IF(Calculator!$B$8=Calculator!$N$1,Rents!B45,IF(Calculator!$B$8=Calculator!$O$1,Rents!B46,IF(Calculator!$B$8=Calculator!$P$1,Rents!B47,IF(Calculator!$B$8=Calculator!$Q$1,Rents!B48,IF(Calculator!$B$8=Calculator!$R$1,Rents!B49,IF(Calculator!$B$8=Calculator!$S$1,Rents!B50,IF(Calculator!$B$8=Calculator!$T$1,Rents!B51))))))))))))))))))))</f>
        <v>0</v>
      </c>
      <c r="D15" s="48">
        <f>C15*52</f>
        <v>0</v>
      </c>
      <c r="E15" s="48">
        <f>D15*'Other Variable Inputs'!$B$18</f>
        <v>0</v>
      </c>
      <c r="F15" s="49">
        <f>'Other Variable Inputs'!$B$17</f>
        <v>0.05</v>
      </c>
      <c r="G15" s="47">
        <f>(D15-E15)*(1/F15)</f>
        <v>0</v>
      </c>
      <c r="H15" s="47">
        <f>B15*G15</f>
        <v>0</v>
      </c>
    </row>
    <row r="16" spans="1:8" x14ac:dyDescent="0.25">
      <c r="A16" s="45" t="s">
        <v>8</v>
      </c>
      <c r="B16" s="46">
        <f>(Calculator!B16*0.15)*0.35</f>
        <v>0</v>
      </c>
      <c r="C16" s="47" t="b">
        <f>IF(Calculator!$B$8=Calculator!$A$1,Rents!C32,IF(Calculator!$B$8=Calculator!$B$1,Rents!C33,IF(Calculator!$B$8=Calculator!$C$1,Rents!C34,IF(Calculator!$B$8=Calculator!$D$1,Rents!C35,IF(Calculator!$B$8=Calculator!$E$1,Rents!C36,IF(Calculator!$B$8=Calculator!$F$1,Rents!C37,IF(Calculator!$B$8=Calculator!$G$1,Rents!C38,IF(Calculator!$B$8=Calculator!$H$1,Rents!C39,IF(Calculator!$B$8=Calculator!$I$1,Rents!C40,IF(Calculator!$B$8=Calculator!$J$1,Rents!C41,IF(Calculator!$B$8=Calculator!$K$1,Rents!C42,IF(Calculator!$B$8=Calculator!$L$1,Rents!C43,IF(Calculator!$B$8=Calculator!$M$1,Rents!C44,IF(Calculator!$B$8=Calculator!$N$1,Rents!C45,IF(Calculator!$B$8=Calculator!$O$1,Rents!C46,IF(Calculator!$B$8=Calculator!$P$1,Rents!C47,IF(Calculator!$B$8=Calculator!$Q$1,Rents!C48,IF(Calculator!$B$8=Calculator!$R$1,Rents!C49,IF(Calculator!$B$8=Calculator!$S$1,Rents!C50,IF(Calculator!$B$8=Calculator!$T$1,Rents!C51))))))))))))))))))))</f>
        <v>0</v>
      </c>
      <c r="D16" s="48">
        <f>C16*52</f>
        <v>0</v>
      </c>
      <c r="E16" s="48">
        <f>D16*'Other Variable Inputs'!$B$18</f>
        <v>0</v>
      </c>
      <c r="F16" s="49">
        <f>'Other Variable Inputs'!$B$17</f>
        <v>0.05</v>
      </c>
      <c r="G16" s="47">
        <f>(D16-E16)*(1/F16)</f>
        <v>0</v>
      </c>
      <c r="H16" s="47">
        <f>B16*G16</f>
        <v>0</v>
      </c>
    </row>
    <row r="17" spans="1:8" x14ac:dyDescent="0.25">
      <c r="A17" s="45" t="s">
        <v>9</v>
      </c>
      <c r="B17" s="46">
        <f>(Calculator!B17*0.15)*0.35</f>
        <v>0</v>
      </c>
      <c r="C17" s="47" t="b">
        <f>IF(Calculator!$B$8=Calculator!$A$1,Rents!D32,IF(Calculator!$B$8=Calculator!$B$1,Rents!D33,IF(Calculator!$B$8=Calculator!$C$1,Rents!D34,IF(Calculator!$B$8=Calculator!$D$1,Rents!D35,IF(Calculator!$B$8=Calculator!$E$1,Rents!D36,IF(Calculator!$B$8=Calculator!$F$1,Rents!D37,IF(Calculator!$B$8=Calculator!$G$1,Rents!D38,IF(Calculator!$B$8=Calculator!$H$1,Rents!D39,IF(Calculator!$B$8=Calculator!$I$1,Rents!D40,IF(Calculator!$B$8=Calculator!$J$1,Rents!D41,IF(Calculator!$B$8=Calculator!$K$1,Rents!D42,IF(Calculator!$B$8=Calculator!$L$1,Rents!D43,IF(Calculator!$B$8=Calculator!$M$1,Rents!D44,IF(Calculator!$B$8=Calculator!$N$1,Rents!D45,IF(Calculator!$B$8=Calculator!$O$1,Rents!D46,IF(Calculator!$B$8=Calculator!$P$1,Rents!D47,IF(Calculator!$B$8=Calculator!$Q$1,Rents!D48,IF(Calculator!$B$8=Calculator!$R$1,Rents!D49,IF(Calculator!$B$8=Calculator!$S$1,Rents!D50,IF(Calculator!$B$8=Calculator!$T$1,Rents!D51))))))))))))))))))))</f>
        <v>0</v>
      </c>
      <c r="D17" s="48">
        <f>C17*52</f>
        <v>0</v>
      </c>
      <c r="E17" s="48">
        <f>D17*'Other Variable Inputs'!$B$18</f>
        <v>0</v>
      </c>
      <c r="F17" s="49">
        <f>'Other Variable Inputs'!$B$17</f>
        <v>0.05</v>
      </c>
      <c r="G17" s="47">
        <f>(D17-E17)*(1/F17)</f>
        <v>0</v>
      </c>
      <c r="H17" s="47">
        <f>B17*G17</f>
        <v>0</v>
      </c>
    </row>
    <row r="18" spans="1:8" x14ac:dyDescent="0.25">
      <c r="A18" s="45" t="s">
        <v>10</v>
      </c>
      <c r="B18" s="46">
        <f>(Calculator!B18*0.15)*0.35</f>
        <v>0</v>
      </c>
      <c r="C18" s="47" t="b">
        <f>IF(Calculator!$B$8=Calculator!$A$1,Rents!E32,IF(Calculator!$B$8=Calculator!$B$1,Rents!E33,IF(Calculator!$B$8=Calculator!$C$1,Rents!E34,IF(Calculator!$B$8=Calculator!$D$1,Rents!E35,IF(Calculator!$B$8=Calculator!$E$1,Rents!E36,IF(Calculator!$B$8=Calculator!$F$1,Rents!E37,IF(Calculator!$B$8=Calculator!$G$1,Rents!E38,IF(Calculator!$B$8=Calculator!$H$1,Rents!E39,IF(Calculator!$B$8=Calculator!$I$1,Rents!E40,IF(Calculator!$B$8=Calculator!$J$1,Rents!E41,IF(Calculator!$B$8=Calculator!$K$1,Rents!E42,IF(Calculator!$B$8=Calculator!$L$1,Rents!E43,IF(Calculator!$B$8=Calculator!$M$1,Rents!E44,IF(Calculator!$B$8=Calculator!$N$1,Rents!E45,IF(Calculator!$B$8=Calculator!$O$1,Rents!E46,IF(Calculator!$B$8=Calculator!$P$1,Rents!E47,IF(Calculator!$B$8=Calculator!$Q$1,Rents!E48,IF(Calculator!$B$8=Calculator!$R$1,Rents!E49,IF(Calculator!$B$8=Calculator!$S$1,Rents!E50,IF(Calculator!$B$8=Calculator!$T$1,Rents!E51))))))))))))))))))))</f>
        <v>0</v>
      </c>
      <c r="D18" s="48">
        <f>C18*52</f>
        <v>0</v>
      </c>
      <c r="E18" s="48">
        <f>D18*'Other Variable Inputs'!$B$18</f>
        <v>0</v>
      </c>
      <c r="F18" s="49">
        <f>'Other Variable Inputs'!$B$17</f>
        <v>0.05</v>
      </c>
      <c r="G18" s="47">
        <f>(D18-E18)*(1/F18)</f>
        <v>0</v>
      </c>
      <c r="H18" s="47">
        <f>B18*G18</f>
        <v>0</v>
      </c>
    </row>
    <row r="19" spans="1:8" x14ac:dyDescent="0.25">
      <c r="A19" s="45" t="s">
        <v>6</v>
      </c>
      <c r="B19" s="46">
        <f>SUM(B15:B18)</f>
        <v>0</v>
      </c>
      <c r="C19" s="46"/>
      <c r="D19" s="46"/>
      <c r="E19" s="46"/>
      <c r="F19" s="46"/>
      <c r="G19" s="46"/>
      <c r="H19" s="47">
        <f>SUM(H15:H18)</f>
        <v>0</v>
      </c>
    </row>
    <row r="20" spans="1:8" x14ac:dyDescent="0.25">
      <c r="A20" s="42"/>
      <c r="B20" s="42"/>
      <c r="C20" s="42"/>
      <c r="D20" s="42"/>
      <c r="E20" s="42"/>
      <c r="F20" s="42"/>
      <c r="G20" s="42"/>
      <c r="H20" s="42"/>
    </row>
    <row r="21" spans="1:8" x14ac:dyDescent="0.25">
      <c r="A21" s="44" t="s">
        <v>5</v>
      </c>
      <c r="B21" s="42"/>
      <c r="C21" s="42"/>
      <c r="D21" s="42"/>
      <c r="E21" s="42"/>
      <c r="F21" s="42"/>
      <c r="G21" s="42"/>
      <c r="H21" s="42"/>
    </row>
    <row r="22" spans="1:8" x14ac:dyDescent="0.25">
      <c r="A22" s="42"/>
      <c r="B22" s="42"/>
      <c r="C22" s="42"/>
      <c r="D22" s="42"/>
      <c r="E22" s="42"/>
      <c r="F22" s="42"/>
      <c r="G22" s="42"/>
      <c r="H22" s="42"/>
    </row>
    <row r="23" spans="1:8" x14ac:dyDescent="0.25">
      <c r="A23" s="50"/>
      <c r="B23" s="45" t="s">
        <v>12</v>
      </c>
      <c r="C23" s="45" t="s">
        <v>44</v>
      </c>
      <c r="D23" s="45" t="s">
        <v>78</v>
      </c>
      <c r="E23" s="45" t="s">
        <v>43</v>
      </c>
      <c r="F23" s="45" t="s">
        <v>42</v>
      </c>
      <c r="G23" s="45" t="s">
        <v>45</v>
      </c>
      <c r="H23" s="45" t="s">
        <v>58</v>
      </c>
    </row>
    <row r="24" spans="1:8" x14ac:dyDescent="0.25">
      <c r="A24" s="45" t="s">
        <v>7</v>
      </c>
      <c r="B24" s="46">
        <f>(Calculator!B15*0.15)*0.35</f>
        <v>0</v>
      </c>
      <c r="C24" s="47">
        <f>(B24*(Calculator!D15+G24))*'Other Variable Inputs'!$B$9</f>
        <v>0</v>
      </c>
      <c r="D24" s="48">
        <f>C24*'Other Variable Inputs'!$B$10</f>
        <v>0</v>
      </c>
      <c r="E24" s="49">
        <f>'Other Variable Inputs'!$B$11</f>
        <v>0.05</v>
      </c>
      <c r="F24" s="47">
        <f>((C24-D24)*(1/E24))</f>
        <v>0</v>
      </c>
      <c r="G24" s="47">
        <f>Calculator!D15*'Other Variable Inputs'!$B$12</f>
        <v>0</v>
      </c>
      <c r="H24" s="47">
        <f>B24*G24</f>
        <v>0</v>
      </c>
    </row>
    <row r="25" spans="1:8" x14ac:dyDescent="0.25">
      <c r="A25" s="45" t="s">
        <v>8</v>
      </c>
      <c r="B25" s="46">
        <f>(Calculator!B16*0.15)*0.35</f>
        <v>0</v>
      </c>
      <c r="C25" s="47">
        <f>(B25*(Calculator!D16+G25))*'Other Variable Inputs'!$B$9</f>
        <v>0</v>
      </c>
      <c r="D25" s="48">
        <f>C25*'Other Variable Inputs'!$B$10</f>
        <v>0</v>
      </c>
      <c r="E25" s="49">
        <f>'Other Variable Inputs'!$B$11</f>
        <v>0.05</v>
      </c>
      <c r="F25" s="47">
        <f>((C25-D25)*(1/E25))</f>
        <v>0</v>
      </c>
      <c r="G25" s="47">
        <f>Calculator!D16*'Other Variable Inputs'!$B$12</f>
        <v>0</v>
      </c>
      <c r="H25" s="47">
        <f>B25*G25</f>
        <v>0</v>
      </c>
    </row>
    <row r="26" spans="1:8" x14ac:dyDescent="0.25">
      <c r="A26" s="45" t="s">
        <v>9</v>
      </c>
      <c r="B26" s="46">
        <f>(Calculator!B17*0.15)*0.35</f>
        <v>0</v>
      </c>
      <c r="C26" s="47">
        <f>(B26*(Calculator!D17+G26))*'Other Variable Inputs'!$B$9</f>
        <v>0</v>
      </c>
      <c r="D26" s="48">
        <f>C26*'Other Variable Inputs'!$B$10</f>
        <v>0</v>
      </c>
      <c r="E26" s="49">
        <f>'Other Variable Inputs'!$B$11</f>
        <v>0.05</v>
      </c>
      <c r="F26" s="47">
        <f>((C26-D26)*(1/E26))</f>
        <v>0</v>
      </c>
      <c r="G26" s="47">
        <f>Calculator!D17*'Other Variable Inputs'!$B$12</f>
        <v>0</v>
      </c>
      <c r="H26" s="47">
        <f>B26*G26</f>
        <v>0</v>
      </c>
    </row>
    <row r="27" spans="1:8" x14ac:dyDescent="0.25">
      <c r="A27" s="45" t="s">
        <v>10</v>
      </c>
      <c r="B27" s="46">
        <f>(Calculator!B18*0.15)*0.35</f>
        <v>0</v>
      </c>
      <c r="C27" s="47">
        <f>(B27*(Calculator!D18+G27))*'Other Variable Inputs'!$B$9</f>
        <v>0</v>
      </c>
      <c r="D27" s="48">
        <f>C27*'Other Variable Inputs'!$B$10</f>
        <v>0</v>
      </c>
      <c r="E27" s="49">
        <f>'Other Variable Inputs'!$B$11</f>
        <v>0.05</v>
      </c>
      <c r="F27" s="47">
        <f>((C27-D27)*(1/E27))</f>
        <v>0</v>
      </c>
      <c r="G27" s="47">
        <f>Calculator!D18*'Other Variable Inputs'!$B$12</f>
        <v>0</v>
      </c>
      <c r="H27" s="47">
        <f>B27*G27</f>
        <v>0</v>
      </c>
    </row>
    <row r="28" spans="1:8" x14ac:dyDescent="0.25">
      <c r="A28" s="45" t="s">
        <v>6</v>
      </c>
      <c r="B28" s="46">
        <f>SUM(B24:B27)</f>
        <v>0</v>
      </c>
      <c r="C28" s="46"/>
      <c r="D28" s="46"/>
      <c r="E28" s="46"/>
      <c r="F28" s="46"/>
      <c r="G28" s="46"/>
      <c r="H28" s="47">
        <f>SUM(H24:H27)</f>
        <v>0</v>
      </c>
    </row>
    <row r="29" spans="1:8" x14ac:dyDescent="0.25">
      <c r="A29" s="42"/>
      <c r="B29" s="42"/>
      <c r="C29" s="42"/>
      <c r="D29" s="42"/>
      <c r="E29" s="42"/>
      <c r="F29" s="42"/>
      <c r="G29" s="42"/>
      <c r="H29" s="42"/>
    </row>
    <row r="30" spans="1:8" x14ac:dyDescent="0.25">
      <c r="A30" s="45" t="s">
        <v>71</v>
      </c>
      <c r="B30" s="47">
        <f>H10+H19+H28</f>
        <v>0</v>
      </c>
      <c r="C30" s="42"/>
      <c r="D30" s="42"/>
      <c r="E30" s="42"/>
      <c r="F30" s="42"/>
      <c r="G30" s="42"/>
      <c r="H30" s="42"/>
    </row>
    <row r="31" spans="1:8" x14ac:dyDescent="0.25">
      <c r="A31" s="42"/>
      <c r="B31" s="42"/>
      <c r="C31" s="42"/>
      <c r="D31" s="42"/>
      <c r="E31" s="42"/>
      <c r="F31" s="42"/>
      <c r="G31" s="42"/>
      <c r="H31" s="42"/>
    </row>
    <row r="32" spans="1:8" x14ac:dyDescent="0.25">
      <c r="A32" s="42"/>
      <c r="B32" s="42"/>
      <c r="C32" s="42"/>
      <c r="D32" s="42"/>
      <c r="E32" s="42"/>
      <c r="F32" s="42"/>
      <c r="G32" s="42"/>
      <c r="H32" s="42"/>
    </row>
  </sheetData>
  <sheetProtection algorithmName="SHA-512" hashValue="LssvKErFEQg+Qq1Bu3AObQsMpqV2NNC3v2UJJAmSNIttRDtT8yneFqYduv4dHlX9/GSFLu6ZwZeac8fitYP4Lw==" saltValue="s+3tVjMMs0rhzDTmVJV4s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"/>
  <sheetViews>
    <sheetView zoomScale="80" zoomScaleNormal="80" workbookViewId="0">
      <selection activeCell="Q13" sqref="Q13"/>
    </sheetView>
  </sheetViews>
  <sheetFormatPr defaultRowHeight="15" x14ac:dyDescent="0.25"/>
  <cols>
    <col min="1" max="1" width="26.140625" customWidth="1"/>
  </cols>
  <sheetData>
    <row r="1" spans="1:9" x14ac:dyDescent="0.25">
      <c r="A1" s="11" t="s">
        <v>76</v>
      </c>
      <c r="B1" s="10"/>
      <c r="C1" s="10"/>
      <c r="D1" s="10"/>
      <c r="E1" s="10"/>
      <c r="F1" s="10"/>
      <c r="G1" s="10"/>
      <c r="H1" s="10"/>
      <c r="I1" s="10"/>
    </row>
    <row r="2" spans="1:9" s="10" customFormat="1" x14ac:dyDescent="0.25">
      <c r="A2" s="11"/>
    </row>
    <row r="3" spans="1:9" s="10" customFormat="1" x14ac:dyDescent="0.25">
      <c r="A3" s="3" t="s">
        <v>38</v>
      </c>
    </row>
    <row r="4" spans="1:9" ht="15.75" thickBot="1" x14ac:dyDescent="0.3">
      <c r="A4" s="12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79" t="s">
        <v>4</v>
      </c>
      <c r="C5" s="80"/>
      <c r="D5" s="80"/>
      <c r="E5" s="81"/>
      <c r="F5" s="79" t="s">
        <v>79</v>
      </c>
      <c r="G5" s="80"/>
      <c r="H5" s="80"/>
      <c r="I5" s="81"/>
    </row>
    <row r="6" spans="1:9" x14ac:dyDescent="0.25">
      <c r="A6" s="13" t="s">
        <v>13</v>
      </c>
      <c r="B6" s="14" t="s">
        <v>14</v>
      </c>
      <c r="C6" s="15" t="s">
        <v>15</v>
      </c>
      <c r="D6" s="15" t="s">
        <v>16</v>
      </c>
      <c r="E6" s="16" t="s">
        <v>17</v>
      </c>
      <c r="F6" s="17" t="s">
        <v>14</v>
      </c>
      <c r="G6" s="18" t="s">
        <v>15</v>
      </c>
      <c r="H6" s="18" t="s">
        <v>16</v>
      </c>
      <c r="I6" s="19" t="s">
        <v>17</v>
      </c>
    </row>
    <row r="7" spans="1:9" x14ac:dyDescent="0.25">
      <c r="A7" s="13" t="s">
        <v>28</v>
      </c>
      <c r="B7" s="20">
        <v>1042.82974172533</v>
      </c>
      <c r="C7" s="21">
        <v>1158.69971302814</v>
      </c>
      <c r="D7" s="21">
        <v>1274.5696843309499</v>
      </c>
      <c r="E7" s="22">
        <v>1390.4396556337699</v>
      </c>
      <c r="F7" s="54">
        <f>(F32*52)/12</f>
        <v>854.44666666666672</v>
      </c>
      <c r="G7" s="54">
        <f t="shared" ref="G7:I7" si="0">(G32*52)/12</f>
        <v>939.90000000000009</v>
      </c>
      <c r="H7" s="54">
        <f t="shared" si="0"/>
        <v>1025.3533333333332</v>
      </c>
      <c r="I7" s="54">
        <f t="shared" si="0"/>
        <v>1110.7633333333333</v>
      </c>
    </row>
    <row r="8" spans="1:9" x14ac:dyDescent="0.25">
      <c r="A8" s="13" t="s">
        <v>24</v>
      </c>
      <c r="B8" s="20">
        <v>1022.4486380398</v>
      </c>
      <c r="C8" s="21">
        <v>1136.0540422664501</v>
      </c>
      <c r="D8" s="21">
        <v>1249.6594464930899</v>
      </c>
      <c r="E8" s="22">
        <v>1363.26485071974</v>
      </c>
      <c r="F8" s="54">
        <f t="shared" ref="F8:I26" si="1">(F33*52)/12</f>
        <v>854.44666666666672</v>
      </c>
      <c r="G8" s="54">
        <f t="shared" si="1"/>
        <v>939.90000000000009</v>
      </c>
      <c r="H8" s="54">
        <f t="shared" si="1"/>
        <v>1025.3533333333332</v>
      </c>
      <c r="I8" s="54">
        <f t="shared" si="1"/>
        <v>1110.7633333333333</v>
      </c>
    </row>
    <row r="9" spans="1:9" x14ac:dyDescent="0.25">
      <c r="A9" s="13" t="s">
        <v>29</v>
      </c>
      <c r="B9" s="20">
        <v>912.77921314633102</v>
      </c>
      <c r="C9" s="21">
        <v>1014.19912571815</v>
      </c>
      <c r="D9" s="21">
        <v>1115.6190382899599</v>
      </c>
      <c r="E9" s="22">
        <v>1217.03895086177</v>
      </c>
      <c r="F9" s="54">
        <f t="shared" si="1"/>
        <v>854.44666666666672</v>
      </c>
      <c r="G9" s="54">
        <f t="shared" si="1"/>
        <v>939.90000000000009</v>
      </c>
      <c r="H9" s="54">
        <f t="shared" si="1"/>
        <v>1025.3533333333332</v>
      </c>
      <c r="I9" s="54">
        <f t="shared" si="1"/>
        <v>1110.7633333333333</v>
      </c>
    </row>
    <row r="10" spans="1:9" x14ac:dyDescent="0.25">
      <c r="A10" s="13" t="s">
        <v>26</v>
      </c>
      <c r="B10" s="20">
        <v>998.18545531206996</v>
      </c>
      <c r="C10" s="21">
        <v>1109.09495034674</v>
      </c>
      <c r="D10" s="21">
        <v>1220.0044453814201</v>
      </c>
      <c r="E10" s="22">
        <v>1330.9139404160901</v>
      </c>
      <c r="F10" s="54">
        <f t="shared" si="1"/>
        <v>854.44666666666672</v>
      </c>
      <c r="G10" s="54">
        <f t="shared" si="1"/>
        <v>939.90000000000009</v>
      </c>
      <c r="H10" s="54">
        <f t="shared" si="1"/>
        <v>1025.3533333333332</v>
      </c>
      <c r="I10" s="54">
        <f t="shared" si="1"/>
        <v>1110.7633333333333</v>
      </c>
    </row>
    <row r="11" spans="1:9" x14ac:dyDescent="0.25">
      <c r="A11" s="13" t="s">
        <v>35</v>
      </c>
      <c r="B11" s="20">
        <v>816.69719070987503</v>
      </c>
      <c r="C11" s="21">
        <v>907.44132301097204</v>
      </c>
      <c r="D11" s="21">
        <v>998.18545531206996</v>
      </c>
      <c r="E11" s="22">
        <v>1088.92958761317</v>
      </c>
      <c r="F11" s="54">
        <f t="shared" si="1"/>
        <v>854.44666666666672</v>
      </c>
      <c r="G11" s="54">
        <f t="shared" si="1"/>
        <v>939.90000000000009</v>
      </c>
      <c r="H11" s="54">
        <f t="shared" si="1"/>
        <v>1025.3533333333332</v>
      </c>
      <c r="I11" s="54">
        <f t="shared" si="1"/>
        <v>1110.7633333333333</v>
      </c>
    </row>
    <row r="12" spans="1:9" x14ac:dyDescent="0.25">
      <c r="A12" s="13" t="s">
        <v>34</v>
      </c>
      <c r="B12" s="20">
        <v>848.72453152202695</v>
      </c>
      <c r="C12" s="21">
        <v>943.02725724669699</v>
      </c>
      <c r="D12" s="21">
        <v>1037.3299829713701</v>
      </c>
      <c r="E12" s="22">
        <v>1131.63270869604</v>
      </c>
      <c r="F12" s="54">
        <f t="shared" si="1"/>
        <v>854.44666666666672</v>
      </c>
      <c r="G12" s="54">
        <f t="shared" si="1"/>
        <v>939.90000000000009</v>
      </c>
      <c r="H12" s="54">
        <f t="shared" si="1"/>
        <v>1025.3533333333332</v>
      </c>
      <c r="I12" s="54">
        <f t="shared" si="1"/>
        <v>1110.7633333333333</v>
      </c>
    </row>
    <row r="13" spans="1:9" x14ac:dyDescent="0.25">
      <c r="A13" s="13" t="s">
        <v>23</v>
      </c>
      <c r="B13" s="20">
        <v>1070.81979078678</v>
      </c>
      <c r="C13" s="21">
        <v>1189.7997675408601</v>
      </c>
      <c r="D13" s="21">
        <v>1308.77974429495</v>
      </c>
      <c r="E13" s="22">
        <v>1427.7597210490401</v>
      </c>
      <c r="F13" s="54">
        <f t="shared" si="1"/>
        <v>854.44666666666672</v>
      </c>
      <c r="G13" s="54">
        <f t="shared" si="1"/>
        <v>939.90000000000009</v>
      </c>
      <c r="H13" s="54">
        <f t="shared" si="1"/>
        <v>1025.3533333333332</v>
      </c>
      <c r="I13" s="54">
        <f t="shared" si="1"/>
        <v>1110.7633333333333</v>
      </c>
    </row>
    <row r="14" spans="1:9" x14ac:dyDescent="0.25">
      <c r="A14" s="13" t="s">
        <v>27</v>
      </c>
      <c r="B14" s="20">
        <v>946.941710012626</v>
      </c>
      <c r="C14" s="21">
        <v>1052.15745556958</v>
      </c>
      <c r="D14" s="21">
        <v>1157.3732011265399</v>
      </c>
      <c r="E14" s="22">
        <v>1262.5889466834999</v>
      </c>
      <c r="F14" s="54">
        <f t="shared" si="1"/>
        <v>854.44666666666672</v>
      </c>
      <c r="G14" s="54">
        <f t="shared" si="1"/>
        <v>939.90000000000009</v>
      </c>
      <c r="H14" s="54">
        <f t="shared" si="1"/>
        <v>1025.3533333333332</v>
      </c>
      <c r="I14" s="54">
        <f t="shared" si="1"/>
        <v>1110.7633333333333</v>
      </c>
    </row>
    <row r="15" spans="1:9" x14ac:dyDescent="0.25">
      <c r="A15" s="13" t="s">
        <v>36</v>
      </c>
      <c r="B15" s="20">
        <v>891.42765260489602</v>
      </c>
      <c r="C15" s="21">
        <v>990.47516956099605</v>
      </c>
      <c r="D15" s="21">
        <v>1089.5226865171001</v>
      </c>
      <c r="E15" s="22">
        <v>1188.5702034732001</v>
      </c>
      <c r="F15" s="54">
        <f t="shared" si="1"/>
        <v>854.44666666666672</v>
      </c>
      <c r="G15" s="54">
        <f t="shared" si="1"/>
        <v>939.90000000000009</v>
      </c>
      <c r="H15" s="54">
        <f t="shared" si="1"/>
        <v>1025.3533333333332</v>
      </c>
      <c r="I15" s="54">
        <f t="shared" si="1"/>
        <v>1110.7633333333333</v>
      </c>
    </row>
    <row r="16" spans="1:9" x14ac:dyDescent="0.25">
      <c r="A16" s="13" t="s">
        <v>21</v>
      </c>
      <c r="B16" s="20">
        <v>1117.56045523891</v>
      </c>
      <c r="C16" s="21">
        <v>1241.7338391543501</v>
      </c>
      <c r="D16" s="21">
        <v>1365.90722306978</v>
      </c>
      <c r="E16" s="22">
        <v>1490.0806069852099</v>
      </c>
      <c r="F16" s="54">
        <f t="shared" si="1"/>
        <v>854.44666666666672</v>
      </c>
      <c r="G16" s="54">
        <f t="shared" si="1"/>
        <v>939.90000000000009</v>
      </c>
      <c r="H16" s="54">
        <f t="shared" si="1"/>
        <v>1025.3533333333332</v>
      </c>
      <c r="I16" s="54">
        <f t="shared" si="1"/>
        <v>1110.7633333333333</v>
      </c>
    </row>
    <row r="17" spans="1:9" x14ac:dyDescent="0.25">
      <c r="A17" s="13" t="s">
        <v>33</v>
      </c>
      <c r="B17" s="20">
        <v>1010.30150024323</v>
      </c>
      <c r="C17" s="21">
        <v>1122.5572224924799</v>
      </c>
      <c r="D17" s="21">
        <v>1234.81294474173</v>
      </c>
      <c r="E17" s="22">
        <v>1347.0686669909701</v>
      </c>
      <c r="F17" s="54">
        <f t="shared" si="1"/>
        <v>854.44666666666672</v>
      </c>
      <c r="G17" s="54">
        <f t="shared" si="1"/>
        <v>939.90000000000009</v>
      </c>
      <c r="H17" s="54">
        <f t="shared" si="1"/>
        <v>1025.3533333333332</v>
      </c>
      <c r="I17" s="54">
        <f t="shared" si="1"/>
        <v>1110.7633333333333</v>
      </c>
    </row>
    <row r="18" spans="1:9" x14ac:dyDescent="0.25">
      <c r="A18" s="13" t="s">
        <v>37</v>
      </c>
      <c r="B18" s="20">
        <v>807.08898846623003</v>
      </c>
      <c r="C18" s="21">
        <v>896.765542740255</v>
      </c>
      <c r="D18" s="21">
        <v>986.44209701428099</v>
      </c>
      <c r="E18" s="22">
        <v>1076.11865128831</v>
      </c>
      <c r="F18" s="54">
        <f t="shared" si="1"/>
        <v>854.44666666666672</v>
      </c>
      <c r="G18" s="54">
        <f t="shared" si="1"/>
        <v>939.90000000000009</v>
      </c>
      <c r="H18" s="54">
        <f t="shared" si="1"/>
        <v>1025.3533333333332</v>
      </c>
      <c r="I18" s="54">
        <f t="shared" si="1"/>
        <v>1110.7633333333333</v>
      </c>
    </row>
    <row r="19" spans="1:9" x14ac:dyDescent="0.25">
      <c r="A19" s="13" t="s">
        <v>31</v>
      </c>
      <c r="B19" s="20">
        <v>869.00851403639001</v>
      </c>
      <c r="C19" s="21">
        <v>965.56501559598905</v>
      </c>
      <c r="D19" s="21">
        <v>1062.12151715559</v>
      </c>
      <c r="E19" s="22">
        <v>1158.6780187151901</v>
      </c>
      <c r="F19" s="54">
        <f t="shared" si="1"/>
        <v>854.44666666666672</v>
      </c>
      <c r="G19" s="54">
        <f t="shared" si="1"/>
        <v>939.90000000000009</v>
      </c>
      <c r="H19" s="54">
        <f t="shared" si="1"/>
        <v>1025.3533333333332</v>
      </c>
      <c r="I19" s="54">
        <f t="shared" si="1"/>
        <v>1110.7633333333333</v>
      </c>
    </row>
    <row r="20" spans="1:9" x14ac:dyDescent="0.25">
      <c r="A20" s="13" t="s">
        <v>18</v>
      </c>
      <c r="B20" s="20">
        <v>1210.63348269934</v>
      </c>
      <c r="C20" s="21">
        <v>1345.1483141103799</v>
      </c>
      <c r="D20" s="21">
        <v>1479.6631455214199</v>
      </c>
      <c r="E20" s="22">
        <v>1614.1779769324601</v>
      </c>
      <c r="F20" s="54">
        <f t="shared" si="1"/>
        <v>854.44666666666672</v>
      </c>
      <c r="G20" s="54">
        <f t="shared" si="1"/>
        <v>939.90000000000009</v>
      </c>
      <c r="H20" s="54">
        <f t="shared" si="1"/>
        <v>1025.3533333333332</v>
      </c>
      <c r="I20" s="54">
        <f t="shared" si="1"/>
        <v>1110.7633333333333</v>
      </c>
    </row>
    <row r="21" spans="1:9" x14ac:dyDescent="0.25">
      <c r="A21" s="13" t="s">
        <v>25</v>
      </c>
      <c r="B21" s="20">
        <v>1015.65493681129</v>
      </c>
      <c r="C21" s="21">
        <v>1128.5054853458801</v>
      </c>
      <c r="D21" s="21">
        <v>1241.35603388047</v>
      </c>
      <c r="E21" s="22">
        <v>1354.20658241506</v>
      </c>
      <c r="F21" s="54">
        <f t="shared" si="1"/>
        <v>854.44666666666672</v>
      </c>
      <c r="G21" s="54">
        <f t="shared" si="1"/>
        <v>939.90000000000009</v>
      </c>
      <c r="H21" s="54">
        <f t="shared" si="1"/>
        <v>1025.3533333333332</v>
      </c>
      <c r="I21" s="54">
        <f t="shared" si="1"/>
        <v>1110.7633333333333</v>
      </c>
    </row>
    <row r="22" spans="1:9" x14ac:dyDescent="0.25">
      <c r="A22" s="13" t="s">
        <v>30</v>
      </c>
      <c r="B22" s="20">
        <v>885.71077226992702</v>
      </c>
      <c r="C22" s="21">
        <v>984.12308029991902</v>
      </c>
      <c r="D22" s="21">
        <v>1082.5353883299099</v>
      </c>
      <c r="E22" s="22">
        <v>1180.9476963599</v>
      </c>
      <c r="F22" s="54">
        <f t="shared" si="1"/>
        <v>854.44666666666672</v>
      </c>
      <c r="G22" s="54">
        <f t="shared" si="1"/>
        <v>939.90000000000009</v>
      </c>
      <c r="H22" s="54">
        <f t="shared" si="1"/>
        <v>1025.3533333333332</v>
      </c>
      <c r="I22" s="54">
        <f t="shared" si="1"/>
        <v>1110.7633333333333</v>
      </c>
    </row>
    <row r="23" spans="1:9" x14ac:dyDescent="0.25">
      <c r="A23" s="13" t="s">
        <v>19</v>
      </c>
      <c r="B23" s="20">
        <v>1171.91006506697</v>
      </c>
      <c r="C23" s="21">
        <v>1302.1222945188599</v>
      </c>
      <c r="D23" s="21">
        <v>1432.3345239707501</v>
      </c>
      <c r="E23" s="22">
        <v>1562.54675342263</v>
      </c>
      <c r="F23" s="54">
        <f t="shared" si="1"/>
        <v>854.44666666666672</v>
      </c>
      <c r="G23" s="54">
        <f t="shared" si="1"/>
        <v>939.90000000000009</v>
      </c>
      <c r="H23" s="54">
        <f t="shared" si="1"/>
        <v>1025.3533333333332</v>
      </c>
      <c r="I23" s="54">
        <f t="shared" si="1"/>
        <v>1110.7633333333333</v>
      </c>
    </row>
    <row r="24" spans="1:9" x14ac:dyDescent="0.25">
      <c r="A24" s="13" t="s">
        <v>32</v>
      </c>
      <c r="B24" s="20">
        <v>902.10343287561398</v>
      </c>
      <c r="C24" s="21">
        <v>1002.33714763957</v>
      </c>
      <c r="D24" s="21">
        <v>1102.5708624035301</v>
      </c>
      <c r="E24" s="22">
        <v>1202.8045771674799</v>
      </c>
      <c r="F24" s="54">
        <f t="shared" si="1"/>
        <v>854.44666666666672</v>
      </c>
      <c r="G24" s="54">
        <f t="shared" si="1"/>
        <v>939.90000000000009</v>
      </c>
      <c r="H24" s="54">
        <f t="shared" si="1"/>
        <v>1025.3533333333332</v>
      </c>
      <c r="I24" s="54">
        <f t="shared" si="1"/>
        <v>1110.7633333333333</v>
      </c>
    </row>
    <row r="25" spans="1:9" x14ac:dyDescent="0.25">
      <c r="A25" s="13" t="s">
        <v>22</v>
      </c>
      <c r="B25" s="20">
        <v>1090.3856503248801</v>
      </c>
      <c r="C25" s="21">
        <v>1211.53961147209</v>
      </c>
      <c r="D25" s="21">
        <v>1332.6935726193001</v>
      </c>
      <c r="E25" s="22">
        <v>1453.84753376651</v>
      </c>
      <c r="F25" s="54">
        <f t="shared" si="1"/>
        <v>854.44666666666672</v>
      </c>
      <c r="G25" s="54">
        <f t="shared" si="1"/>
        <v>939.90000000000009</v>
      </c>
      <c r="H25" s="54">
        <f t="shared" si="1"/>
        <v>1025.3533333333332</v>
      </c>
      <c r="I25" s="54">
        <f t="shared" si="1"/>
        <v>1110.7633333333333</v>
      </c>
    </row>
    <row r="26" spans="1:9" x14ac:dyDescent="0.25">
      <c r="A26" s="13" t="s">
        <v>20</v>
      </c>
      <c r="B26" s="20">
        <v>1155.6051821185499</v>
      </c>
      <c r="C26" s="21">
        <v>1284.0057579095001</v>
      </c>
      <c r="D26" s="21">
        <v>1412.40633370046</v>
      </c>
      <c r="E26" s="22">
        <v>1540.8069094914099</v>
      </c>
      <c r="F26" s="54">
        <f t="shared" si="1"/>
        <v>854.44666666666672</v>
      </c>
      <c r="G26" s="54">
        <f t="shared" si="1"/>
        <v>939.90000000000009</v>
      </c>
      <c r="H26" s="54">
        <f t="shared" si="1"/>
        <v>1025.3533333333332</v>
      </c>
      <c r="I26" s="54">
        <f t="shared" si="1"/>
        <v>1110.7633333333333</v>
      </c>
    </row>
    <row r="28" spans="1:9" x14ac:dyDescent="0.25">
      <c r="A28" s="3" t="s">
        <v>39</v>
      </c>
      <c r="B28" s="10"/>
      <c r="C28" s="10"/>
      <c r="D28" s="10"/>
      <c r="E28" s="10"/>
      <c r="F28" s="10"/>
      <c r="G28" s="10"/>
      <c r="H28" s="10"/>
      <c r="I28" s="10"/>
    </row>
    <row r="29" spans="1:9" ht="15.75" thickBot="1" x14ac:dyDescent="0.3">
      <c r="A29" s="12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76" t="s">
        <v>4</v>
      </c>
      <c r="C30" s="77"/>
      <c r="D30" s="77"/>
      <c r="E30" s="78"/>
      <c r="F30" s="76" t="s">
        <v>79</v>
      </c>
      <c r="G30" s="77"/>
      <c r="H30" s="77"/>
      <c r="I30" s="78"/>
    </row>
    <row r="31" spans="1:9" x14ac:dyDescent="0.25">
      <c r="A31" s="13" t="s">
        <v>13</v>
      </c>
      <c r="B31" s="9" t="s">
        <v>14</v>
      </c>
      <c r="C31" s="7" t="s">
        <v>15</v>
      </c>
      <c r="D31" s="7" t="s">
        <v>16</v>
      </c>
      <c r="E31" s="8" t="s">
        <v>17</v>
      </c>
      <c r="F31" s="23" t="s">
        <v>14</v>
      </c>
      <c r="G31" s="24" t="s">
        <v>15</v>
      </c>
      <c r="H31" s="24" t="s">
        <v>16</v>
      </c>
      <c r="I31" s="25" t="s">
        <v>17</v>
      </c>
    </row>
    <row r="32" spans="1:9" x14ac:dyDescent="0.25">
      <c r="A32" s="13" t="s">
        <v>28</v>
      </c>
      <c r="B32" s="20">
        <f>(B7/52)*12</f>
        <v>240.65301732122998</v>
      </c>
      <c r="C32" s="20">
        <f t="shared" ref="C32:E32" si="2">(C7/52)*12</f>
        <v>267.3922414680323</v>
      </c>
      <c r="D32" s="20">
        <f t="shared" si="2"/>
        <v>294.13146561483461</v>
      </c>
      <c r="E32" s="20">
        <f t="shared" si="2"/>
        <v>320.8706897616392</v>
      </c>
      <c r="F32" s="20">
        <v>197.18</v>
      </c>
      <c r="G32" s="20">
        <v>216.9</v>
      </c>
      <c r="H32" s="20">
        <v>236.62</v>
      </c>
      <c r="I32" s="20">
        <v>256.33</v>
      </c>
    </row>
    <row r="33" spans="1:9" x14ac:dyDescent="0.25">
      <c r="A33" s="13" t="s">
        <v>24</v>
      </c>
      <c r="B33" s="20">
        <f t="shared" ref="B33:E51" si="3">(B8/52)*12</f>
        <v>235.94968570149234</v>
      </c>
      <c r="C33" s="20">
        <f t="shared" si="3"/>
        <v>262.1663174461039</v>
      </c>
      <c r="D33" s="20">
        <f t="shared" si="3"/>
        <v>288.38294919071308</v>
      </c>
      <c r="E33" s="20">
        <f t="shared" si="3"/>
        <v>314.59958093532464</v>
      </c>
      <c r="F33" s="20">
        <f>F32</f>
        <v>197.18</v>
      </c>
      <c r="G33" s="20">
        <f t="shared" ref="G33:I48" si="4">G32</f>
        <v>216.9</v>
      </c>
      <c r="H33" s="20">
        <f t="shared" si="4"/>
        <v>236.62</v>
      </c>
      <c r="I33" s="20">
        <f t="shared" si="4"/>
        <v>256.33</v>
      </c>
    </row>
    <row r="34" spans="1:9" x14ac:dyDescent="0.25">
      <c r="A34" s="13" t="s">
        <v>29</v>
      </c>
      <c r="B34" s="20">
        <f t="shared" si="3"/>
        <v>210.64135687992251</v>
      </c>
      <c r="C34" s="20">
        <f t="shared" si="3"/>
        <v>234.04595208880383</v>
      </c>
      <c r="D34" s="20">
        <f t="shared" si="3"/>
        <v>257.45054729768304</v>
      </c>
      <c r="E34" s="20">
        <f t="shared" si="3"/>
        <v>280.85514250656229</v>
      </c>
      <c r="F34" s="20">
        <f t="shared" ref="F34:I51" si="5">F33</f>
        <v>197.18</v>
      </c>
      <c r="G34" s="20">
        <f t="shared" si="4"/>
        <v>216.9</v>
      </c>
      <c r="H34" s="20">
        <f t="shared" si="4"/>
        <v>236.62</v>
      </c>
      <c r="I34" s="20">
        <f t="shared" si="4"/>
        <v>256.33</v>
      </c>
    </row>
    <row r="35" spans="1:9" x14ac:dyDescent="0.25">
      <c r="A35" s="13" t="s">
        <v>26</v>
      </c>
      <c r="B35" s="20">
        <f t="shared" si="3"/>
        <v>230.35048968740077</v>
      </c>
      <c r="C35" s="20">
        <f t="shared" si="3"/>
        <v>255.9449885415554</v>
      </c>
      <c r="D35" s="20">
        <f t="shared" si="3"/>
        <v>281.53948739571229</v>
      </c>
      <c r="E35" s="20">
        <f t="shared" si="3"/>
        <v>307.13398624986695</v>
      </c>
      <c r="F35" s="20">
        <f t="shared" si="5"/>
        <v>197.18</v>
      </c>
      <c r="G35" s="20">
        <f t="shared" si="4"/>
        <v>216.9</v>
      </c>
      <c r="H35" s="20">
        <f t="shared" si="4"/>
        <v>236.62</v>
      </c>
      <c r="I35" s="20">
        <f t="shared" si="4"/>
        <v>256.33</v>
      </c>
    </row>
    <row r="36" spans="1:9" x14ac:dyDescent="0.25">
      <c r="A36" s="13" t="s">
        <v>35</v>
      </c>
      <c r="B36" s="20">
        <f t="shared" si="3"/>
        <v>188.46858247150962</v>
      </c>
      <c r="C36" s="20">
        <f t="shared" si="3"/>
        <v>209.40953607945508</v>
      </c>
      <c r="D36" s="20">
        <f t="shared" si="3"/>
        <v>230.35048968740077</v>
      </c>
      <c r="E36" s="20">
        <f t="shared" si="3"/>
        <v>251.29144329534694</v>
      </c>
      <c r="F36" s="20">
        <f t="shared" si="5"/>
        <v>197.18</v>
      </c>
      <c r="G36" s="20">
        <f t="shared" si="4"/>
        <v>216.9</v>
      </c>
      <c r="H36" s="20">
        <f t="shared" si="4"/>
        <v>236.62</v>
      </c>
      <c r="I36" s="20">
        <f t="shared" si="4"/>
        <v>256.33</v>
      </c>
    </row>
    <row r="37" spans="1:9" x14ac:dyDescent="0.25">
      <c r="A37" s="13" t="s">
        <v>34</v>
      </c>
      <c r="B37" s="20">
        <f t="shared" si="3"/>
        <v>195.8595072743139</v>
      </c>
      <c r="C37" s="20">
        <f t="shared" si="3"/>
        <v>217.6216747492378</v>
      </c>
      <c r="D37" s="20">
        <f t="shared" si="3"/>
        <v>239.38384222416235</v>
      </c>
      <c r="E37" s="20">
        <f t="shared" si="3"/>
        <v>261.14600969908616</v>
      </c>
      <c r="F37" s="20">
        <f t="shared" si="5"/>
        <v>197.18</v>
      </c>
      <c r="G37" s="20">
        <f t="shared" si="4"/>
        <v>216.9</v>
      </c>
      <c r="H37" s="20">
        <f t="shared" si="4"/>
        <v>236.62</v>
      </c>
      <c r="I37" s="20">
        <f t="shared" si="4"/>
        <v>256.33</v>
      </c>
    </row>
    <row r="38" spans="1:9" x14ac:dyDescent="0.25">
      <c r="A38" s="13" t="s">
        <v>23</v>
      </c>
      <c r="B38" s="20">
        <f t="shared" si="3"/>
        <v>247.11225941233383</v>
      </c>
      <c r="C38" s="20">
        <f t="shared" si="3"/>
        <v>274.5691771248139</v>
      </c>
      <c r="D38" s="20">
        <f t="shared" si="3"/>
        <v>302.02609483729611</v>
      </c>
      <c r="E38" s="20">
        <f t="shared" si="3"/>
        <v>329.48301254977849</v>
      </c>
      <c r="F38" s="20">
        <f t="shared" si="5"/>
        <v>197.18</v>
      </c>
      <c r="G38" s="20">
        <f t="shared" si="4"/>
        <v>216.9</v>
      </c>
      <c r="H38" s="20">
        <f t="shared" si="4"/>
        <v>236.62</v>
      </c>
      <c r="I38" s="20">
        <f t="shared" si="4"/>
        <v>256.33</v>
      </c>
    </row>
    <row r="39" spans="1:9" x14ac:dyDescent="0.25">
      <c r="A39" s="13" t="s">
        <v>27</v>
      </c>
      <c r="B39" s="20">
        <f t="shared" si="3"/>
        <v>218.52501000291369</v>
      </c>
      <c r="C39" s="20">
        <f t="shared" si="3"/>
        <v>242.80556666990307</v>
      </c>
      <c r="D39" s="20">
        <f t="shared" si="3"/>
        <v>267.08612333689382</v>
      </c>
      <c r="E39" s="20">
        <f t="shared" si="3"/>
        <v>291.3666800038846</v>
      </c>
      <c r="F39" s="20">
        <f t="shared" si="5"/>
        <v>197.18</v>
      </c>
      <c r="G39" s="20">
        <f t="shared" si="4"/>
        <v>216.9</v>
      </c>
      <c r="H39" s="20">
        <f t="shared" si="4"/>
        <v>236.62</v>
      </c>
      <c r="I39" s="20">
        <f t="shared" si="4"/>
        <v>256.33</v>
      </c>
    </row>
    <row r="40" spans="1:9" x14ac:dyDescent="0.25">
      <c r="A40" s="13" t="s">
        <v>36</v>
      </c>
      <c r="B40" s="20">
        <f t="shared" si="3"/>
        <v>205.7140736780529</v>
      </c>
      <c r="C40" s="20">
        <f t="shared" si="3"/>
        <v>228.57119297561448</v>
      </c>
      <c r="D40" s="20">
        <f t="shared" si="3"/>
        <v>251.42831227317694</v>
      </c>
      <c r="E40" s="20">
        <f t="shared" si="3"/>
        <v>274.28543157073847</v>
      </c>
      <c r="F40" s="20">
        <f t="shared" si="5"/>
        <v>197.18</v>
      </c>
      <c r="G40" s="20">
        <f t="shared" si="4"/>
        <v>216.9</v>
      </c>
      <c r="H40" s="20">
        <f t="shared" si="4"/>
        <v>236.62</v>
      </c>
      <c r="I40" s="20">
        <f t="shared" si="4"/>
        <v>256.33</v>
      </c>
    </row>
    <row r="41" spans="1:9" x14ac:dyDescent="0.25">
      <c r="A41" s="13" t="s">
        <v>21</v>
      </c>
      <c r="B41" s="20">
        <f t="shared" si="3"/>
        <v>257.89856659359458</v>
      </c>
      <c r="C41" s="20">
        <f t="shared" si="3"/>
        <v>286.55396288177309</v>
      </c>
      <c r="D41" s="20">
        <f t="shared" si="3"/>
        <v>315.20935916994927</v>
      </c>
      <c r="E41" s="20">
        <f t="shared" si="3"/>
        <v>343.86475545812533</v>
      </c>
      <c r="F41" s="20">
        <f t="shared" si="5"/>
        <v>197.18</v>
      </c>
      <c r="G41" s="20">
        <f t="shared" si="4"/>
        <v>216.9</v>
      </c>
      <c r="H41" s="20">
        <f t="shared" si="4"/>
        <v>236.62</v>
      </c>
      <c r="I41" s="20">
        <f t="shared" si="4"/>
        <v>256.33</v>
      </c>
    </row>
    <row r="42" spans="1:9" x14ac:dyDescent="0.25">
      <c r="A42" s="13" t="s">
        <v>33</v>
      </c>
      <c r="B42" s="20">
        <f t="shared" si="3"/>
        <v>233.14650005613001</v>
      </c>
      <c r="C42" s="20">
        <f t="shared" si="3"/>
        <v>259.0516667290338</v>
      </c>
      <c r="D42" s="20">
        <f t="shared" si="3"/>
        <v>284.95683340193773</v>
      </c>
      <c r="E42" s="20">
        <f t="shared" si="3"/>
        <v>310.86200007483922</v>
      </c>
      <c r="F42" s="20">
        <f t="shared" si="5"/>
        <v>197.18</v>
      </c>
      <c r="G42" s="20">
        <f t="shared" si="4"/>
        <v>216.9</v>
      </c>
      <c r="H42" s="20">
        <f t="shared" si="4"/>
        <v>236.62</v>
      </c>
      <c r="I42" s="20">
        <f t="shared" si="4"/>
        <v>256.33</v>
      </c>
    </row>
    <row r="43" spans="1:9" x14ac:dyDescent="0.25">
      <c r="A43" s="13" t="s">
        <v>37</v>
      </c>
      <c r="B43" s="20">
        <f t="shared" si="3"/>
        <v>186.25130503066848</v>
      </c>
      <c r="C43" s="20">
        <f t="shared" si="3"/>
        <v>206.94589447852042</v>
      </c>
      <c r="D43" s="20">
        <f t="shared" si="3"/>
        <v>227.64048392637255</v>
      </c>
      <c r="E43" s="20">
        <f t="shared" si="3"/>
        <v>248.3350733742254</v>
      </c>
      <c r="F43" s="20">
        <f t="shared" si="5"/>
        <v>197.18</v>
      </c>
      <c r="G43" s="20">
        <f t="shared" si="4"/>
        <v>216.9</v>
      </c>
      <c r="H43" s="20">
        <f t="shared" si="4"/>
        <v>236.62</v>
      </c>
      <c r="I43" s="20">
        <f t="shared" si="4"/>
        <v>256.33</v>
      </c>
    </row>
    <row r="44" spans="1:9" x14ac:dyDescent="0.25">
      <c r="A44" s="13" t="s">
        <v>30</v>
      </c>
      <c r="B44" s="20">
        <f t="shared" ref="B44:E45" si="6">(B22/52)*12</f>
        <v>204.39479360075239</v>
      </c>
      <c r="C44" s="20">
        <f t="shared" si="6"/>
        <v>227.10532622305826</v>
      </c>
      <c r="D44" s="20">
        <f t="shared" si="6"/>
        <v>249.81585884536383</v>
      </c>
      <c r="E44" s="20">
        <f t="shared" si="6"/>
        <v>272.52639146766921</v>
      </c>
      <c r="F44" s="20">
        <f t="shared" si="5"/>
        <v>197.18</v>
      </c>
      <c r="G44" s="20">
        <f t="shared" si="4"/>
        <v>216.9</v>
      </c>
      <c r="H44" s="20">
        <f t="shared" si="4"/>
        <v>236.62</v>
      </c>
      <c r="I44" s="20">
        <f t="shared" si="4"/>
        <v>256.33</v>
      </c>
    </row>
    <row r="45" spans="1:9" x14ac:dyDescent="0.25">
      <c r="A45" s="13" t="s">
        <v>19</v>
      </c>
      <c r="B45" s="20">
        <f t="shared" si="6"/>
        <v>270.44078424622381</v>
      </c>
      <c r="C45" s="20">
        <f t="shared" si="6"/>
        <v>300.48976027358304</v>
      </c>
      <c r="D45" s="20">
        <f t="shared" si="6"/>
        <v>330.53873630094233</v>
      </c>
      <c r="E45" s="20">
        <f t="shared" si="6"/>
        <v>360.58771232829923</v>
      </c>
      <c r="F45" s="20">
        <f t="shared" si="5"/>
        <v>197.18</v>
      </c>
      <c r="G45" s="20">
        <f t="shared" si="4"/>
        <v>216.9</v>
      </c>
      <c r="H45" s="20">
        <f t="shared" si="4"/>
        <v>236.62</v>
      </c>
      <c r="I45" s="20">
        <f t="shared" si="4"/>
        <v>256.33</v>
      </c>
    </row>
    <row r="46" spans="1:9" x14ac:dyDescent="0.25">
      <c r="A46" s="13" t="s">
        <v>31</v>
      </c>
      <c r="B46" s="20">
        <f t="shared" ref="B46:E48" si="7">(B19/52)*12</f>
        <v>200.54042631609002</v>
      </c>
      <c r="C46" s="20">
        <f t="shared" si="7"/>
        <v>222.82269590676671</v>
      </c>
      <c r="D46" s="20">
        <f t="shared" si="7"/>
        <v>245.10496549744386</v>
      </c>
      <c r="E46" s="20">
        <f t="shared" si="7"/>
        <v>267.3872350881208</v>
      </c>
      <c r="F46" s="20">
        <f>F45</f>
        <v>197.18</v>
      </c>
      <c r="G46" s="20">
        <f t="shared" si="4"/>
        <v>216.9</v>
      </c>
      <c r="H46" s="20">
        <f t="shared" si="4"/>
        <v>236.62</v>
      </c>
      <c r="I46" s="20">
        <f t="shared" si="4"/>
        <v>256.33</v>
      </c>
    </row>
    <row r="47" spans="1:9" x14ac:dyDescent="0.25">
      <c r="A47" s="13" t="s">
        <v>18</v>
      </c>
      <c r="B47" s="20">
        <f t="shared" si="7"/>
        <v>279.37695754600151</v>
      </c>
      <c r="C47" s="20">
        <f t="shared" si="7"/>
        <v>310.41884171777997</v>
      </c>
      <c r="D47" s="20">
        <f t="shared" si="7"/>
        <v>341.46072588955843</v>
      </c>
      <c r="E47" s="20">
        <f t="shared" si="7"/>
        <v>372.50261006133695</v>
      </c>
      <c r="F47" s="20">
        <f t="shared" si="5"/>
        <v>197.18</v>
      </c>
      <c r="G47" s="20">
        <f t="shared" si="4"/>
        <v>216.9</v>
      </c>
      <c r="H47" s="20">
        <f t="shared" si="4"/>
        <v>236.62</v>
      </c>
      <c r="I47" s="20">
        <f t="shared" si="4"/>
        <v>256.33</v>
      </c>
    </row>
    <row r="48" spans="1:9" x14ac:dyDescent="0.25">
      <c r="A48" s="13" t="s">
        <v>25</v>
      </c>
      <c r="B48" s="20">
        <f t="shared" si="7"/>
        <v>234.38190849491309</v>
      </c>
      <c r="C48" s="20">
        <f t="shared" si="7"/>
        <v>260.42434277212618</v>
      </c>
      <c r="D48" s="20">
        <f t="shared" si="7"/>
        <v>286.46677704933927</v>
      </c>
      <c r="E48" s="20">
        <f t="shared" si="7"/>
        <v>312.5092113265523</v>
      </c>
      <c r="F48" s="20">
        <f t="shared" si="5"/>
        <v>197.18</v>
      </c>
      <c r="G48" s="20">
        <f t="shared" si="4"/>
        <v>216.9</v>
      </c>
      <c r="H48" s="20">
        <f t="shared" si="4"/>
        <v>236.62</v>
      </c>
      <c r="I48" s="20">
        <f t="shared" si="4"/>
        <v>256.33</v>
      </c>
    </row>
    <row r="49" spans="1:17" x14ac:dyDescent="0.25">
      <c r="A49" s="13" t="s">
        <v>32</v>
      </c>
      <c r="B49" s="20">
        <f t="shared" si="3"/>
        <v>208.17771527898785</v>
      </c>
      <c r="C49" s="20">
        <f t="shared" si="3"/>
        <v>231.30857253220847</v>
      </c>
      <c r="D49" s="20">
        <f t="shared" si="3"/>
        <v>254.43942978543004</v>
      </c>
      <c r="E49" s="20">
        <f t="shared" si="3"/>
        <v>277.57028703864921</v>
      </c>
      <c r="F49" s="20">
        <f t="shared" si="5"/>
        <v>197.18</v>
      </c>
      <c r="G49" s="20">
        <f t="shared" si="5"/>
        <v>216.9</v>
      </c>
      <c r="H49" s="20">
        <f t="shared" si="5"/>
        <v>236.62</v>
      </c>
      <c r="I49" s="20">
        <f t="shared" si="5"/>
        <v>256.33</v>
      </c>
    </row>
    <row r="50" spans="1:17" x14ac:dyDescent="0.25">
      <c r="A50" s="13" t="s">
        <v>22</v>
      </c>
      <c r="B50" s="20">
        <f>(B25/52)*12</f>
        <v>251.62745776728002</v>
      </c>
      <c r="C50" s="20">
        <f t="shared" si="3"/>
        <v>279.58606418586692</v>
      </c>
      <c r="D50" s="20">
        <f t="shared" si="3"/>
        <v>307.54467060445387</v>
      </c>
      <c r="E50" s="20">
        <f t="shared" si="3"/>
        <v>335.50327702304077</v>
      </c>
      <c r="F50" s="20">
        <f t="shared" si="5"/>
        <v>197.18</v>
      </c>
      <c r="G50" s="20">
        <f t="shared" si="5"/>
        <v>216.9</v>
      </c>
      <c r="H50" s="20">
        <f t="shared" si="5"/>
        <v>236.62</v>
      </c>
      <c r="I50" s="20">
        <f t="shared" si="5"/>
        <v>256.33</v>
      </c>
    </row>
    <row r="51" spans="1:17" x14ac:dyDescent="0.25">
      <c r="A51" s="13" t="s">
        <v>20</v>
      </c>
      <c r="B51" s="20">
        <f t="shared" si="3"/>
        <v>266.67811895043457</v>
      </c>
      <c r="C51" s="20">
        <f t="shared" si="3"/>
        <v>296.30902105603849</v>
      </c>
      <c r="D51" s="20">
        <f t="shared" si="3"/>
        <v>325.93992316164463</v>
      </c>
      <c r="E51" s="20">
        <f>(E26/52)*12</f>
        <v>355.57082526724844</v>
      </c>
      <c r="F51" s="20">
        <f t="shared" si="5"/>
        <v>197.18</v>
      </c>
      <c r="G51" s="20">
        <f t="shared" si="5"/>
        <v>216.9</v>
      </c>
      <c r="H51" s="20">
        <f t="shared" si="5"/>
        <v>236.62</v>
      </c>
      <c r="I51" s="20">
        <f t="shared" si="5"/>
        <v>256.33</v>
      </c>
    </row>
    <row r="53" spans="1:17" x14ac:dyDescent="0.25">
      <c r="A53" s="59" t="s">
        <v>81</v>
      </c>
    </row>
    <row r="54" spans="1:17" x14ac:dyDescent="0.25">
      <c r="A54" s="72" t="s">
        <v>80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7" x14ac:dyDescent="0.25">
      <c r="A55" s="70" t="s">
        <v>104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x14ac:dyDescent="0.25">
      <c r="A56" s="71" t="s">
        <v>105</v>
      </c>
    </row>
  </sheetData>
  <sheetProtection algorithmName="SHA-512" hashValue="PLsFQuauLqSFW6ahfAZPM0TnkY0o0hiZsq0bGlJ9AXZGYpFKupHmodtSZcy0EZQMYi2k783rGcspGu8iW1Kn4w==" saltValue="ycKkD2s+tXWe1gIalfWTWA==" spinCount="100000" sheet="1" objects="1" scenarios="1"/>
  <sortState xmlns:xlrd2="http://schemas.microsoft.com/office/spreadsheetml/2017/richdata2" ref="A32:M51">
    <sortCondition ref="A32:A51"/>
  </sortState>
  <mergeCells count="4">
    <mergeCell ref="B30:E30"/>
    <mergeCell ref="F30:I30"/>
    <mergeCell ref="B5:E5"/>
    <mergeCell ref="F5:I5"/>
  </mergeCells>
  <hyperlinks>
    <hyperlink ref="A56" r:id="rId1" location="acc-i-47687" xr:uid="{820B293B-6D63-4EF0-8556-4D87F50B82A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workbookViewId="0">
      <selection activeCell="C12" sqref="C12"/>
    </sheetView>
  </sheetViews>
  <sheetFormatPr defaultRowHeight="15" x14ac:dyDescent="0.25"/>
  <cols>
    <col min="1" max="1" width="34.5703125" bestFit="1" customWidth="1"/>
    <col min="2" max="2" width="39.28515625" bestFit="1" customWidth="1"/>
    <col min="3" max="3" width="38.7109375" customWidth="1"/>
    <col min="4" max="4" width="26.42578125" bestFit="1" customWidth="1"/>
  </cols>
  <sheetData>
    <row r="1" spans="1:3" x14ac:dyDescent="0.25">
      <c r="A1" s="2" t="s">
        <v>46</v>
      </c>
    </row>
    <row r="2" spans="1:3" s="26" customFormat="1" x14ac:dyDescent="0.25">
      <c r="A2" s="2"/>
    </row>
    <row r="3" spans="1:3" s="26" customFormat="1" x14ac:dyDescent="0.25">
      <c r="A3" s="2" t="s">
        <v>68</v>
      </c>
    </row>
    <row r="5" spans="1:3" x14ac:dyDescent="0.25">
      <c r="A5" s="3" t="s">
        <v>5</v>
      </c>
    </row>
    <row r="6" spans="1:3" s="26" customFormat="1" x14ac:dyDescent="0.25">
      <c r="A6" s="73" t="s">
        <v>106</v>
      </c>
    </row>
    <row r="7" spans="1:3" s="26" customFormat="1" x14ac:dyDescent="0.25">
      <c r="A7" s="73" t="s">
        <v>107</v>
      </c>
      <c r="B7" s="73"/>
      <c r="C7" s="73"/>
    </row>
    <row r="8" spans="1:3" x14ac:dyDescent="0.25">
      <c r="A8" s="18" t="s">
        <v>48</v>
      </c>
      <c r="B8" s="18" t="s">
        <v>49</v>
      </c>
    </row>
    <row r="9" spans="1:3" x14ac:dyDescent="0.25">
      <c r="A9" s="18" t="s">
        <v>47</v>
      </c>
      <c r="B9" s="55">
        <v>2.75E-2</v>
      </c>
    </row>
    <row r="10" spans="1:3" x14ac:dyDescent="0.25">
      <c r="A10" s="29" t="s">
        <v>50</v>
      </c>
      <c r="B10" s="56">
        <v>0.1</v>
      </c>
    </row>
    <row r="11" spans="1:3" x14ac:dyDescent="0.25">
      <c r="A11" s="18" t="s">
        <v>51</v>
      </c>
      <c r="B11" s="57">
        <v>0.05</v>
      </c>
    </row>
    <row r="12" spans="1:3" x14ac:dyDescent="0.25">
      <c r="A12" s="29" t="s">
        <v>52</v>
      </c>
      <c r="B12" s="56">
        <v>0.25</v>
      </c>
    </row>
    <row r="14" spans="1:3" x14ac:dyDescent="0.25">
      <c r="A14" s="3" t="s">
        <v>4</v>
      </c>
    </row>
    <row r="15" spans="1:3" x14ac:dyDescent="0.25">
      <c r="A15" t="s">
        <v>98</v>
      </c>
    </row>
    <row r="16" spans="1:3" x14ac:dyDescent="0.25">
      <c r="A16" s="18" t="s">
        <v>48</v>
      </c>
      <c r="B16" s="18" t="s">
        <v>49</v>
      </c>
    </row>
    <row r="17" spans="1:4" x14ac:dyDescent="0.25">
      <c r="A17" s="18" t="s">
        <v>51</v>
      </c>
      <c r="B17" s="55">
        <v>0.05</v>
      </c>
    </row>
    <row r="18" spans="1:4" x14ac:dyDescent="0.25">
      <c r="A18" s="29" t="s">
        <v>50</v>
      </c>
      <c r="B18" s="56">
        <v>0</v>
      </c>
    </row>
    <row r="20" spans="1:4" x14ac:dyDescent="0.25">
      <c r="A20" s="3" t="s">
        <v>3</v>
      </c>
      <c r="B20" s="26"/>
    </row>
    <row r="21" spans="1:4" x14ac:dyDescent="0.25">
      <c r="A21" s="26" t="s">
        <v>98</v>
      </c>
      <c r="B21" s="26"/>
    </row>
    <row r="22" spans="1:4" x14ac:dyDescent="0.25">
      <c r="A22" s="18" t="s">
        <v>48</v>
      </c>
      <c r="B22" s="18" t="s">
        <v>49</v>
      </c>
    </row>
    <row r="23" spans="1:4" x14ac:dyDescent="0.25">
      <c r="A23" s="18" t="s">
        <v>51</v>
      </c>
      <c r="B23" s="55">
        <v>0.05</v>
      </c>
    </row>
    <row r="24" spans="1:4" x14ac:dyDescent="0.25">
      <c r="A24" s="29" t="s">
        <v>50</v>
      </c>
      <c r="B24" s="56">
        <v>0</v>
      </c>
    </row>
    <row r="26" spans="1:4" x14ac:dyDescent="0.25">
      <c r="A26" s="2" t="s">
        <v>69</v>
      </c>
    </row>
    <row r="28" spans="1:4" x14ac:dyDescent="0.25">
      <c r="A28" s="18" t="s">
        <v>99</v>
      </c>
      <c r="B28" s="18" t="s">
        <v>64</v>
      </c>
      <c r="C28" s="18" t="s">
        <v>65</v>
      </c>
      <c r="D28" s="18" t="s">
        <v>73</v>
      </c>
    </row>
    <row r="29" spans="1:4" x14ac:dyDescent="0.25">
      <c r="A29" s="27">
        <v>1</v>
      </c>
      <c r="B29" s="27">
        <v>0</v>
      </c>
      <c r="C29" s="4">
        <v>65.7</v>
      </c>
      <c r="D29" s="40" t="s">
        <v>74</v>
      </c>
    </row>
    <row r="30" spans="1:4" x14ac:dyDescent="0.25">
      <c r="A30" s="27">
        <v>2</v>
      </c>
      <c r="B30" s="27">
        <f>C29+0.1</f>
        <v>65.8</v>
      </c>
      <c r="C30" s="27">
        <f t="shared" ref="C30:C36" si="0">B30+65.7</f>
        <v>131.5</v>
      </c>
      <c r="D30" s="40">
        <v>7.0000000000000007E-2</v>
      </c>
    </row>
    <row r="31" spans="1:4" x14ac:dyDescent="0.25">
      <c r="A31" s="27">
        <v>3</v>
      </c>
      <c r="B31" s="27">
        <f t="shared" ref="B31:B37" si="1">C30+0.1</f>
        <v>131.6</v>
      </c>
      <c r="C31" s="27">
        <f t="shared" si="0"/>
        <v>197.3</v>
      </c>
      <c r="D31" s="40">
        <f>D30+0.035</f>
        <v>0.10500000000000001</v>
      </c>
    </row>
    <row r="32" spans="1:4" x14ac:dyDescent="0.25">
      <c r="A32" s="27">
        <v>4</v>
      </c>
      <c r="B32" s="27">
        <f t="shared" si="1"/>
        <v>197.4</v>
      </c>
      <c r="C32" s="27">
        <f t="shared" si="0"/>
        <v>263.10000000000002</v>
      </c>
      <c r="D32" s="40">
        <f t="shared" ref="D32:D37" si="2">D31+0.035</f>
        <v>0.14000000000000001</v>
      </c>
    </row>
    <row r="33" spans="1:4" x14ac:dyDescent="0.25">
      <c r="A33" s="27">
        <v>5</v>
      </c>
      <c r="B33" s="27">
        <f t="shared" si="1"/>
        <v>263.20000000000005</v>
      </c>
      <c r="C33" s="27">
        <f t="shared" si="0"/>
        <v>328.90000000000003</v>
      </c>
      <c r="D33" s="40">
        <f t="shared" si="2"/>
        <v>0.17500000000000002</v>
      </c>
    </row>
    <row r="34" spans="1:4" x14ac:dyDescent="0.25">
      <c r="A34" s="27">
        <v>6</v>
      </c>
      <c r="B34" s="27">
        <f t="shared" si="1"/>
        <v>329.00000000000006</v>
      </c>
      <c r="C34" s="27">
        <f t="shared" si="0"/>
        <v>394.70000000000005</v>
      </c>
      <c r="D34" s="40">
        <f t="shared" si="2"/>
        <v>0.21000000000000002</v>
      </c>
    </row>
    <row r="35" spans="1:4" x14ac:dyDescent="0.25">
      <c r="A35" s="27">
        <v>7</v>
      </c>
      <c r="B35" s="27">
        <f t="shared" si="1"/>
        <v>394.80000000000007</v>
      </c>
      <c r="C35" s="27">
        <f t="shared" si="0"/>
        <v>460.50000000000006</v>
      </c>
      <c r="D35" s="40">
        <f t="shared" si="2"/>
        <v>0.24500000000000002</v>
      </c>
    </row>
    <row r="36" spans="1:4" x14ac:dyDescent="0.25">
      <c r="A36" s="27">
        <v>8</v>
      </c>
      <c r="B36" s="27">
        <f t="shared" si="1"/>
        <v>460.60000000000008</v>
      </c>
      <c r="C36" s="27">
        <f t="shared" si="0"/>
        <v>526.30000000000007</v>
      </c>
      <c r="D36" s="40">
        <f t="shared" si="2"/>
        <v>0.28000000000000003</v>
      </c>
    </row>
    <row r="37" spans="1:4" x14ac:dyDescent="0.25">
      <c r="A37" s="27">
        <v>9</v>
      </c>
      <c r="B37" s="27">
        <f t="shared" si="1"/>
        <v>526.40000000000009</v>
      </c>
      <c r="C37" s="27" t="s">
        <v>75</v>
      </c>
      <c r="D37" s="40">
        <f t="shared" si="2"/>
        <v>0.31500000000000006</v>
      </c>
    </row>
  </sheetData>
  <sheetProtection algorithmName="SHA-512" hashValue="Oi4ldQuf4mboFKP4+I1tbQu1+mwrF3ysFp57iPgI0IOcKILSxWhc9rsmhZyb/xq6n2aYIsEF0LBXDrmp0PHOAw==" saltValue="bM4qSLjyytVQMxT0QyCs1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1"/>
  <sheetViews>
    <sheetView topLeftCell="A16" workbookViewId="0">
      <selection activeCell="I22" sqref="I22"/>
    </sheetView>
  </sheetViews>
  <sheetFormatPr defaultRowHeight="15" x14ac:dyDescent="0.25"/>
  <cols>
    <col min="1" max="1" width="10.5703125" customWidth="1"/>
    <col min="2" max="2" width="23" bestFit="1" customWidth="1"/>
    <col min="3" max="3" width="27" customWidth="1"/>
  </cols>
  <sheetData>
    <row r="1" spans="1:5" s="26" customFormat="1" x14ac:dyDescent="0.25">
      <c r="A1" s="2" t="s">
        <v>72</v>
      </c>
    </row>
    <row r="2" spans="1:5" s="26" customFormat="1" x14ac:dyDescent="0.25">
      <c r="A2" s="2"/>
    </row>
    <row r="3" spans="1:5" s="26" customFormat="1" x14ac:dyDescent="0.25">
      <c r="A3" s="33" t="s">
        <v>62</v>
      </c>
      <c r="B3" s="27">
        <v>1</v>
      </c>
    </row>
    <row r="4" spans="1:5" s="26" customFormat="1" x14ac:dyDescent="0.25">
      <c r="A4" s="35"/>
      <c r="B4" s="18" t="s">
        <v>60</v>
      </c>
      <c r="C4" s="18" t="s">
        <v>63</v>
      </c>
      <c r="D4" s="36" t="s">
        <v>61</v>
      </c>
      <c r="E4" s="18" t="s">
        <v>6</v>
      </c>
    </row>
    <row r="5" spans="1:5" s="26" customFormat="1" x14ac:dyDescent="0.25">
      <c r="A5" s="18" t="s">
        <v>14</v>
      </c>
      <c r="B5" s="28">
        <v>0.3</v>
      </c>
      <c r="C5" s="32">
        <f>$B3*B5</f>
        <v>0.3</v>
      </c>
      <c r="D5" s="37">
        <v>50</v>
      </c>
      <c r="E5" s="27">
        <f>C5*D5</f>
        <v>15</v>
      </c>
    </row>
    <row r="6" spans="1:5" s="26" customFormat="1" x14ac:dyDescent="0.25">
      <c r="A6" s="18" t="s">
        <v>15</v>
      </c>
      <c r="B6" s="28">
        <v>0.5</v>
      </c>
      <c r="C6" s="32">
        <f>$B3*B6</f>
        <v>0.5</v>
      </c>
      <c r="D6" s="37">
        <v>65.5</v>
      </c>
      <c r="E6" s="27">
        <f t="shared" ref="E6:E8" si="0">C6*D6</f>
        <v>32.75</v>
      </c>
    </row>
    <row r="7" spans="1:5" s="26" customFormat="1" x14ac:dyDescent="0.25">
      <c r="A7" s="18" t="s">
        <v>16</v>
      </c>
      <c r="B7" s="28">
        <v>0.1</v>
      </c>
      <c r="C7" s="32">
        <f>$B3*B7</f>
        <v>0.1</v>
      </c>
      <c r="D7" s="37">
        <v>85</v>
      </c>
      <c r="E7" s="27">
        <f t="shared" si="0"/>
        <v>8.5</v>
      </c>
    </row>
    <row r="8" spans="1:5" s="26" customFormat="1" x14ac:dyDescent="0.25">
      <c r="A8" s="18" t="s">
        <v>17</v>
      </c>
      <c r="B8" s="28">
        <v>0.1</v>
      </c>
      <c r="C8" s="32">
        <f>$B3*B8</f>
        <v>0.1</v>
      </c>
      <c r="D8" s="37">
        <v>94.5</v>
      </c>
      <c r="E8" s="27">
        <f t="shared" si="0"/>
        <v>9.4500000000000011</v>
      </c>
    </row>
    <row r="9" spans="1:5" s="26" customFormat="1" x14ac:dyDescent="0.25">
      <c r="A9" s="18" t="s">
        <v>6</v>
      </c>
      <c r="B9" s="38">
        <f t="shared" ref="B9" si="1">SUM(B5:B8)</f>
        <v>1</v>
      </c>
      <c r="C9" s="39">
        <f t="shared" ref="C9" si="2">SUM(C5:C8)</f>
        <v>1</v>
      </c>
      <c r="D9" s="38"/>
      <c r="E9" s="38">
        <f>SUM(E5:E8)</f>
        <v>65.7</v>
      </c>
    </row>
    <row r="10" spans="1:5" s="26" customFormat="1" x14ac:dyDescent="0.25"/>
    <row r="11" spans="1:5" s="26" customFormat="1" x14ac:dyDescent="0.25">
      <c r="A11" s="33" t="s">
        <v>62</v>
      </c>
      <c r="B11" s="27">
        <v>2</v>
      </c>
    </row>
    <row r="12" spans="1:5" s="26" customFormat="1" x14ac:dyDescent="0.25">
      <c r="A12" s="35"/>
      <c r="B12" s="18" t="s">
        <v>60</v>
      </c>
      <c r="C12" s="18" t="s">
        <v>63</v>
      </c>
      <c r="D12" s="36" t="s">
        <v>61</v>
      </c>
      <c r="E12" s="18" t="s">
        <v>6</v>
      </c>
    </row>
    <row r="13" spans="1:5" s="26" customFormat="1" x14ac:dyDescent="0.25">
      <c r="A13" s="18" t="s">
        <v>14</v>
      </c>
      <c r="B13" s="28">
        <v>0.3</v>
      </c>
      <c r="C13" s="32">
        <f>$B11*B13</f>
        <v>0.6</v>
      </c>
      <c r="D13" s="37">
        <v>50</v>
      </c>
      <c r="E13" s="27">
        <f>C13*D13</f>
        <v>30</v>
      </c>
    </row>
    <row r="14" spans="1:5" s="26" customFormat="1" x14ac:dyDescent="0.25">
      <c r="A14" s="18" t="s">
        <v>15</v>
      </c>
      <c r="B14" s="28">
        <v>0.5</v>
      </c>
      <c r="C14" s="32">
        <f>$B11*B14</f>
        <v>1</v>
      </c>
      <c r="D14" s="37">
        <v>65.5</v>
      </c>
      <c r="E14" s="27">
        <f t="shared" ref="E14:E16" si="3">C14*D14</f>
        <v>65.5</v>
      </c>
    </row>
    <row r="15" spans="1:5" s="26" customFormat="1" x14ac:dyDescent="0.25">
      <c r="A15" s="18" t="s">
        <v>16</v>
      </c>
      <c r="B15" s="28">
        <v>0.1</v>
      </c>
      <c r="C15" s="32">
        <f>$B11*B15</f>
        <v>0.2</v>
      </c>
      <c r="D15" s="37">
        <v>85</v>
      </c>
      <c r="E15" s="27">
        <f t="shared" si="3"/>
        <v>17</v>
      </c>
    </row>
    <row r="16" spans="1:5" s="26" customFormat="1" x14ac:dyDescent="0.25">
      <c r="A16" s="18" t="s">
        <v>17</v>
      </c>
      <c r="B16" s="28">
        <v>0.1</v>
      </c>
      <c r="C16" s="32">
        <f>$B11*B16</f>
        <v>0.2</v>
      </c>
      <c r="D16" s="37">
        <v>94.5</v>
      </c>
      <c r="E16" s="27">
        <f t="shared" si="3"/>
        <v>18.900000000000002</v>
      </c>
    </row>
    <row r="17" spans="1:5" s="26" customFormat="1" x14ac:dyDescent="0.25">
      <c r="A17" s="18" t="s">
        <v>6</v>
      </c>
      <c r="B17" s="38">
        <f t="shared" ref="B17" si="4">SUM(B13:B16)</f>
        <v>1</v>
      </c>
      <c r="C17" s="39">
        <f t="shared" ref="C17" si="5">SUM(C13:C16)</f>
        <v>2</v>
      </c>
      <c r="D17" s="38"/>
      <c r="E17" s="38">
        <f>SUM(E13:E16)</f>
        <v>131.4</v>
      </c>
    </row>
    <row r="18" spans="1:5" s="26" customFormat="1" x14ac:dyDescent="0.25"/>
    <row r="19" spans="1:5" s="26" customFormat="1" x14ac:dyDescent="0.25">
      <c r="A19" s="33" t="s">
        <v>62</v>
      </c>
      <c r="B19" s="27">
        <v>3</v>
      </c>
    </row>
    <row r="20" spans="1:5" s="26" customFormat="1" x14ac:dyDescent="0.25">
      <c r="A20" s="35"/>
      <c r="B20" s="18" t="s">
        <v>60</v>
      </c>
      <c r="C20" s="18" t="s">
        <v>63</v>
      </c>
      <c r="D20" s="36" t="s">
        <v>61</v>
      </c>
      <c r="E20" s="18" t="s">
        <v>6</v>
      </c>
    </row>
    <row r="21" spans="1:5" s="26" customFormat="1" x14ac:dyDescent="0.25">
      <c r="A21" s="18" t="s">
        <v>14</v>
      </c>
      <c r="B21" s="28">
        <v>0.3</v>
      </c>
      <c r="C21" s="32">
        <f>$B19*B21</f>
        <v>0.89999999999999991</v>
      </c>
      <c r="D21" s="37">
        <v>50</v>
      </c>
      <c r="E21" s="27">
        <f>C21*D21</f>
        <v>44.999999999999993</v>
      </c>
    </row>
    <row r="22" spans="1:5" s="26" customFormat="1" x14ac:dyDescent="0.25">
      <c r="A22" s="18" t="s">
        <v>15</v>
      </c>
      <c r="B22" s="28">
        <v>0.5</v>
      </c>
      <c r="C22" s="32">
        <f>$B19*B22</f>
        <v>1.5</v>
      </c>
      <c r="D22" s="37">
        <v>65.5</v>
      </c>
      <c r="E22" s="27">
        <f t="shared" ref="E22:E24" si="6">C22*D22</f>
        <v>98.25</v>
      </c>
    </row>
    <row r="23" spans="1:5" s="26" customFormat="1" x14ac:dyDescent="0.25">
      <c r="A23" s="18" t="s">
        <v>16</v>
      </c>
      <c r="B23" s="28">
        <v>0.1</v>
      </c>
      <c r="C23" s="32">
        <f>$B19*B23</f>
        <v>0.30000000000000004</v>
      </c>
      <c r="D23" s="37">
        <v>85</v>
      </c>
      <c r="E23" s="27">
        <f t="shared" si="6"/>
        <v>25.500000000000004</v>
      </c>
    </row>
    <row r="24" spans="1:5" s="26" customFormat="1" x14ac:dyDescent="0.25">
      <c r="A24" s="18" t="s">
        <v>17</v>
      </c>
      <c r="B24" s="28">
        <v>0.1</v>
      </c>
      <c r="C24" s="32">
        <f>$B19*B24</f>
        <v>0.30000000000000004</v>
      </c>
      <c r="D24" s="37">
        <v>94.5</v>
      </c>
      <c r="E24" s="27">
        <f t="shared" si="6"/>
        <v>28.350000000000005</v>
      </c>
    </row>
    <row r="25" spans="1:5" s="26" customFormat="1" x14ac:dyDescent="0.25">
      <c r="A25" s="18" t="s">
        <v>6</v>
      </c>
      <c r="B25" s="38">
        <f t="shared" ref="B25" si="7">SUM(B21:B24)</f>
        <v>1</v>
      </c>
      <c r="C25" s="39">
        <f t="shared" ref="C25" si="8">SUM(C21:C24)</f>
        <v>3</v>
      </c>
      <c r="D25" s="38"/>
      <c r="E25" s="38">
        <f>SUM(E21:E24)</f>
        <v>197.1</v>
      </c>
    </row>
    <row r="26" spans="1:5" s="26" customFormat="1" x14ac:dyDescent="0.25"/>
    <row r="27" spans="1:5" s="26" customFormat="1" x14ac:dyDescent="0.25">
      <c r="A27" s="33" t="s">
        <v>62</v>
      </c>
      <c r="B27" s="27">
        <v>4</v>
      </c>
    </row>
    <row r="28" spans="1:5" s="26" customFormat="1" x14ac:dyDescent="0.25">
      <c r="A28" s="35"/>
      <c r="B28" s="18" t="s">
        <v>60</v>
      </c>
      <c r="C28" s="18" t="s">
        <v>63</v>
      </c>
      <c r="D28" s="36" t="s">
        <v>61</v>
      </c>
      <c r="E28" s="18" t="s">
        <v>6</v>
      </c>
    </row>
    <row r="29" spans="1:5" s="26" customFormat="1" x14ac:dyDescent="0.25">
      <c r="A29" s="18" t="s">
        <v>14</v>
      </c>
      <c r="B29" s="28">
        <v>0.3</v>
      </c>
      <c r="C29" s="32">
        <f>$B27*B29</f>
        <v>1.2</v>
      </c>
      <c r="D29" s="37">
        <v>50</v>
      </c>
      <c r="E29" s="27">
        <f>C29*D29</f>
        <v>60</v>
      </c>
    </row>
    <row r="30" spans="1:5" s="26" customFormat="1" x14ac:dyDescent="0.25">
      <c r="A30" s="18" t="s">
        <v>15</v>
      </c>
      <c r="B30" s="28">
        <v>0.5</v>
      </c>
      <c r="C30" s="32">
        <f>$B27*B30</f>
        <v>2</v>
      </c>
      <c r="D30" s="37">
        <v>65.5</v>
      </c>
      <c r="E30" s="27">
        <f t="shared" ref="E30:E32" si="9">C30*D30</f>
        <v>131</v>
      </c>
    </row>
    <row r="31" spans="1:5" s="26" customFormat="1" x14ac:dyDescent="0.25">
      <c r="A31" s="18" t="s">
        <v>16</v>
      </c>
      <c r="B31" s="28">
        <v>0.1</v>
      </c>
      <c r="C31" s="32">
        <f>$B27*B31</f>
        <v>0.4</v>
      </c>
      <c r="D31" s="37">
        <v>85</v>
      </c>
      <c r="E31" s="27">
        <f t="shared" si="9"/>
        <v>34</v>
      </c>
    </row>
    <row r="32" spans="1:5" s="26" customFormat="1" x14ac:dyDescent="0.25">
      <c r="A32" s="18" t="s">
        <v>17</v>
      </c>
      <c r="B32" s="28">
        <v>0.1</v>
      </c>
      <c r="C32" s="32">
        <f>$B27*B32</f>
        <v>0.4</v>
      </c>
      <c r="D32" s="37">
        <v>94.5</v>
      </c>
      <c r="E32" s="27">
        <f t="shared" si="9"/>
        <v>37.800000000000004</v>
      </c>
    </row>
    <row r="33" spans="1:5" s="26" customFormat="1" x14ac:dyDescent="0.25">
      <c r="A33" s="18" t="s">
        <v>6</v>
      </c>
      <c r="B33" s="38">
        <f t="shared" ref="B33" si="10">SUM(B29:B32)</f>
        <v>1</v>
      </c>
      <c r="C33" s="39">
        <f t="shared" ref="C33" si="11">SUM(C29:C32)</f>
        <v>4</v>
      </c>
      <c r="D33" s="38"/>
      <c r="E33" s="38">
        <f>SUM(E29:E32)</f>
        <v>262.8</v>
      </c>
    </row>
    <row r="34" spans="1:5" s="26" customFormat="1" x14ac:dyDescent="0.25"/>
    <row r="35" spans="1:5" s="26" customFormat="1" x14ac:dyDescent="0.25">
      <c r="A35" s="33" t="s">
        <v>62</v>
      </c>
      <c r="B35" s="27">
        <v>5</v>
      </c>
    </row>
    <row r="36" spans="1:5" s="26" customFormat="1" x14ac:dyDescent="0.25">
      <c r="A36" s="35"/>
      <c r="B36" s="18" t="s">
        <v>60</v>
      </c>
      <c r="C36" s="18" t="s">
        <v>63</v>
      </c>
      <c r="D36" s="36" t="s">
        <v>61</v>
      </c>
      <c r="E36" s="18" t="s">
        <v>6</v>
      </c>
    </row>
    <row r="37" spans="1:5" s="26" customFormat="1" x14ac:dyDescent="0.25">
      <c r="A37" s="18" t="s">
        <v>14</v>
      </c>
      <c r="B37" s="28">
        <v>0.3</v>
      </c>
      <c r="C37" s="32">
        <f>$B35*B37</f>
        <v>1.5</v>
      </c>
      <c r="D37" s="37">
        <v>50</v>
      </c>
      <c r="E37" s="27">
        <f>C37*D37</f>
        <v>75</v>
      </c>
    </row>
    <row r="38" spans="1:5" s="26" customFormat="1" x14ac:dyDescent="0.25">
      <c r="A38" s="18" t="s">
        <v>15</v>
      </c>
      <c r="B38" s="28">
        <v>0.5</v>
      </c>
      <c r="C38" s="32">
        <f>$B35*B38</f>
        <v>2.5</v>
      </c>
      <c r="D38" s="37">
        <v>65.5</v>
      </c>
      <c r="E38" s="27">
        <f t="shared" ref="E38:E40" si="12">C38*D38</f>
        <v>163.75</v>
      </c>
    </row>
    <row r="39" spans="1:5" s="26" customFormat="1" x14ac:dyDescent="0.25">
      <c r="A39" s="18" t="s">
        <v>16</v>
      </c>
      <c r="B39" s="28">
        <v>0.1</v>
      </c>
      <c r="C39" s="32">
        <f>$B35*B39</f>
        <v>0.5</v>
      </c>
      <c r="D39" s="37">
        <v>85</v>
      </c>
      <c r="E39" s="27">
        <f t="shared" si="12"/>
        <v>42.5</v>
      </c>
    </row>
    <row r="40" spans="1:5" s="26" customFormat="1" x14ac:dyDescent="0.25">
      <c r="A40" s="18" t="s">
        <v>17</v>
      </c>
      <c r="B40" s="28">
        <v>0.1</v>
      </c>
      <c r="C40" s="32">
        <f>$B35*B40</f>
        <v>0.5</v>
      </c>
      <c r="D40" s="37">
        <v>94.5</v>
      </c>
      <c r="E40" s="27">
        <f t="shared" si="12"/>
        <v>47.25</v>
      </c>
    </row>
    <row r="41" spans="1:5" s="26" customFormat="1" x14ac:dyDescent="0.25">
      <c r="A41" s="18" t="s">
        <v>6</v>
      </c>
      <c r="B41" s="38">
        <f t="shared" ref="B41" si="13">SUM(B37:B40)</f>
        <v>1</v>
      </c>
      <c r="C41" s="39">
        <f t="shared" ref="C41" si="14">SUM(C37:C40)</f>
        <v>5</v>
      </c>
      <c r="D41" s="38"/>
      <c r="E41" s="38">
        <f>SUM(E37:E40)</f>
        <v>328.5</v>
      </c>
    </row>
    <row r="42" spans="1:5" s="26" customFormat="1" x14ac:dyDescent="0.25"/>
    <row r="43" spans="1:5" s="26" customFormat="1" x14ac:dyDescent="0.25">
      <c r="A43" s="33" t="s">
        <v>62</v>
      </c>
      <c r="B43" s="27">
        <v>6</v>
      </c>
    </row>
    <row r="44" spans="1:5" s="26" customFormat="1" x14ac:dyDescent="0.25">
      <c r="A44" s="35"/>
      <c r="B44" s="18" t="s">
        <v>60</v>
      </c>
      <c r="C44" s="18" t="s">
        <v>63</v>
      </c>
      <c r="D44" s="36" t="s">
        <v>61</v>
      </c>
      <c r="E44" s="18" t="s">
        <v>6</v>
      </c>
    </row>
    <row r="45" spans="1:5" s="26" customFormat="1" x14ac:dyDescent="0.25">
      <c r="A45" s="18" t="s">
        <v>14</v>
      </c>
      <c r="B45" s="28">
        <v>0.3</v>
      </c>
      <c r="C45" s="32">
        <f>$B43*B45</f>
        <v>1.7999999999999998</v>
      </c>
      <c r="D45" s="37">
        <v>50</v>
      </c>
      <c r="E45" s="27">
        <f>C45*D45</f>
        <v>89.999999999999986</v>
      </c>
    </row>
    <row r="46" spans="1:5" s="26" customFormat="1" x14ac:dyDescent="0.25">
      <c r="A46" s="18" t="s">
        <v>15</v>
      </c>
      <c r="B46" s="28">
        <v>0.5</v>
      </c>
      <c r="C46" s="32">
        <f>$B43*B46</f>
        <v>3</v>
      </c>
      <c r="D46" s="37">
        <v>65.5</v>
      </c>
      <c r="E46" s="27">
        <f t="shared" ref="E46:E48" si="15">C46*D46</f>
        <v>196.5</v>
      </c>
    </row>
    <row r="47" spans="1:5" s="26" customFormat="1" x14ac:dyDescent="0.25">
      <c r="A47" s="18" t="s">
        <v>16</v>
      </c>
      <c r="B47" s="28">
        <v>0.1</v>
      </c>
      <c r="C47" s="32">
        <f>$B43*B47</f>
        <v>0.60000000000000009</v>
      </c>
      <c r="D47" s="37">
        <v>85</v>
      </c>
      <c r="E47" s="27">
        <f t="shared" si="15"/>
        <v>51.000000000000007</v>
      </c>
    </row>
    <row r="48" spans="1:5" s="26" customFormat="1" x14ac:dyDescent="0.25">
      <c r="A48" s="18" t="s">
        <v>17</v>
      </c>
      <c r="B48" s="28">
        <v>0.1</v>
      </c>
      <c r="C48" s="32">
        <f>$B43*B48</f>
        <v>0.60000000000000009</v>
      </c>
      <c r="D48" s="37">
        <v>94.5</v>
      </c>
      <c r="E48" s="27">
        <f t="shared" si="15"/>
        <v>56.70000000000001</v>
      </c>
    </row>
    <row r="49" spans="1:5" s="26" customFormat="1" x14ac:dyDescent="0.25">
      <c r="A49" s="18" t="s">
        <v>6</v>
      </c>
      <c r="B49" s="38">
        <f t="shared" ref="B49" si="16">SUM(B45:B48)</f>
        <v>1</v>
      </c>
      <c r="C49" s="39">
        <f t="shared" ref="C49" si="17">SUM(C45:C48)</f>
        <v>6</v>
      </c>
      <c r="D49" s="38"/>
      <c r="E49" s="38">
        <f>SUM(E45:E48)</f>
        <v>394.2</v>
      </c>
    </row>
    <row r="50" spans="1:5" s="26" customFormat="1" x14ac:dyDescent="0.25"/>
    <row r="51" spans="1:5" s="26" customFormat="1" x14ac:dyDescent="0.25">
      <c r="A51" s="33" t="s">
        <v>62</v>
      </c>
      <c r="B51" s="27">
        <v>7</v>
      </c>
    </row>
    <row r="52" spans="1:5" s="26" customFormat="1" x14ac:dyDescent="0.25">
      <c r="A52" s="35"/>
      <c r="B52" s="18" t="s">
        <v>60</v>
      </c>
      <c r="C52" s="18" t="s">
        <v>63</v>
      </c>
      <c r="D52" s="36" t="s">
        <v>61</v>
      </c>
      <c r="E52" s="18" t="s">
        <v>6</v>
      </c>
    </row>
    <row r="53" spans="1:5" s="26" customFormat="1" x14ac:dyDescent="0.25">
      <c r="A53" s="18" t="s">
        <v>14</v>
      </c>
      <c r="B53" s="28">
        <v>0.3</v>
      </c>
      <c r="C53" s="32">
        <f>$B51*B53</f>
        <v>2.1</v>
      </c>
      <c r="D53" s="37">
        <v>50</v>
      </c>
      <c r="E53" s="27">
        <f>C53*D53</f>
        <v>105</v>
      </c>
    </row>
    <row r="54" spans="1:5" s="26" customFormat="1" x14ac:dyDescent="0.25">
      <c r="A54" s="18" t="s">
        <v>15</v>
      </c>
      <c r="B54" s="28">
        <v>0.5</v>
      </c>
      <c r="C54" s="32">
        <f>$B51*B54</f>
        <v>3.5</v>
      </c>
      <c r="D54" s="37">
        <v>65.5</v>
      </c>
      <c r="E54" s="27">
        <f t="shared" ref="E54:E56" si="18">C54*D54</f>
        <v>229.25</v>
      </c>
    </row>
    <row r="55" spans="1:5" s="26" customFormat="1" x14ac:dyDescent="0.25">
      <c r="A55" s="18" t="s">
        <v>16</v>
      </c>
      <c r="B55" s="28">
        <v>0.1</v>
      </c>
      <c r="C55" s="32">
        <f>$B51*B55</f>
        <v>0.70000000000000007</v>
      </c>
      <c r="D55" s="37">
        <v>85</v>
      </c>
      <c r="E55" s="27">
        <f t="shared" si="18"/>
        <v>59.500000000000007</v>
      </c>
    </row>
    <row r="56" spans="1:5" s="26" customFormat="1" x14ac:dyDescent="0.25">
      <c r="A56" s="18" t="s">
        <v>17</v>
      </c>
      <c r="B56" s="28">
        <v>0.1</v>
      </c>
      <c r="C56" s="32">
        <f>$B51*B56</f>
        <v>0.70000000000000007</v>
      </c>
      <c r="D56" s="37">
        <v>94.5</v>
      </c>
      <c r="E56" s="27">
        <f t="shared" si="18"/>
        <v>66.150000000000006</v>
      </c>
    </row>
    <row r="57" spans="1:5" s="26" customFormat="1" x14ac:dyDescent="0.25">
      <c r="A57" s="18" t="s">
        <v>6</v>
      </c>
      <c r="B57" s="38">
        <f t="shared" ref="B57" si="19">SUM(B53:B56)</f>
        <v>1</v>
      </c>
      <c r="C57" s="39">
        <f t="shared" ref="C57" si="20">SUM(C53:C56)</f>
        <v>7</v>
      </c>
      <c r="D57" s="38"/>
      <c r="E57" s="38">
        <f>SUM(E53:E56)</f>
        <v>459.9</v>
      </c>
    </row>
    <row r="58" spans="1:5" s="26" customFormat="1" x14ac:dyDescent="0.25"/>
    <row r="59" spans="1:5" s="26" customFormat="1" x14ac:dyDescent="0.25">
      <c r="A59" s="33" t="s">
        <v>62</v>
      </c>
      <c r="B59" s="27">
        <v>8</v>
      </c>
    </row>
    <row r="60" spans="1:5" s="26" customFormat="1" x14ac:dyDescent="0.25">
      <c r="A60" s="35"/>
      <c r="B60" s="18" t="s">
        <v>60</v>
      </c>
      <c r="C60" s="18" t="s">
        <v>63</v>
      </c>
      <c r="D60" s="36" t="s">
        <v>61</v>
      </c>
      <c r="E60" s="18" t="s">
        <v>6</v>
      </c>
    </row>
    <row r="61" spans="1:5" s="26" customFormat="1" x14ac:dyDescent="0.25">
      <c r="A61" s="18" t="s">
        <v>14</v>
      </c>
      <c r="B61" s="28">
        <v>0.3</v>
      </c>
      <c r="C61" s="32">
        <f>$B59*B61</f>
        <v>2.4</v>
      </c>
      <c r="D61" s="37">
        <v>50</v>
      </c>
      <c r="E61" s="27">
        <f>C61*D61</f>
        <v>120</v>
      </c>
    </row>
    <row r="62" spans="1:5" s="26" customFormat="1" x14ac:dyDescent="0.25">
      <c r="A62" s="18" t="s">
        <v>15</v>
      </c>
      <c r="B62" s="28">
        <v>0.5</v>
      </c>
      <c r="C62" s="32">
        <f>$B59*B62</f>
        <v>4</v>
      </c>
      <c r="D62" s="37">
        <v>65.5</v>
      </c>
      <c r="E62" s="27">
        <f t="shared" ref="E62:E64" si="21">C62*D62</f>
        <v>262</v>
      </c>
    </row>
    <row r="63" spans="1:5" s="26" customFormat="1" x14ac:dyDescent="0.25">
      <c r="A63" s="18" t="s">
        <v>16</v>
      </c>
      <c r="B63" s="28">
        <v>0.1</v>
      </c>
      <c r="C63" s="32">
        <f>$B59*B63</f>
        <v>0.8</v>
      </c>
      <c r="D63" s="37">
        <v>85</v>
      </c>
      <c r="E63" s="27">
        <f t="shared" si="21"/>
        <v>68</v>
      </c>
    </row>
    <row r="64" spans="1:5" s="26" customFormat="1" x14ac:dyDescent="0.25">
      <c r="A64" s="18" t="s">
        <v>17</v>
      </c>
      <c r="B64" s="28">
        <v>0.1</v>
      </c>
      <c r="C64" s="32">
        <f>$B59*B64</f>
        <v>0.8</v>
      </c>
      <c r="D64" s="37">
        <v>94.5</v>
      </c>
      <c r="E64" s="27">
        <f t="shared" si="21"/>
        <v>75.600000000000009</v>
      </c>
    </row>
    <row r="65" spans="1:5" s="26" customFormat="1" x14ac:dyDescent="0.25">
      <c r="A65" s="18" t="s">
        <v>6</v>
      </c>
      <c r="B65" s="38">
        <f t="shared" ref="B65" si="22">SUM(B61:B64)</f>
        <v>1</v>
      </c>
      <c r="C65" s="39">
        <f t="shared" ref="C65" si="23">SUM(C61:C64)</f>
        <v>8</v>
      </c>
      <c r="D65" s="38"/>
      <c r="E65" s="38">
        <f>SUM(E61:E64)</f>
        <v>525.6</v>
      </c>
    </row>
    <row r="66" spans="1:5" s="26" customFormat="1" x14ac:dyDescent="0.25"/>
    <row r="67" spans="1:5" s="26" customFormat="1" x14ac:dyDescent="0.25">
      <c r="A67" s="33" t="s">
        <v>62</v>
      </c>
      <c r="B67" s="27">
        <v>9</v>
      </c>
    </row>
    <row r="68" spans="1:5" s="26" customFormat="1" x14ac:dyDescent="0.25">
      <c r="A68" s="35"/>
      <c r="B68" s="18" t="s">
        <v>60</v>
      </c>
      <c r="C68" s="18" t="s">
        <v>63</v>
      </c>
      <c r="D68" s="36" t="s">
        <v>61</v>
      </c>
      <c r="E68" s="18" t="s">
        <v>6</v>
      </c>
    </row>
    <row r="69" spans="1:5" s="26" customFormat="1" x14ac:dyDescent="0.25">
      <c r="A69" s="18" t="s">
        <v>14</v>
      </c>
      <c r="B69" s="28">
        <v>0.3</v>
      </c>
      <c r="C69" s="32">
        <f>$B67*B69</f>
        <v>2.6999999999999997</v>
      </c>
      <c r="D69" s="37">
        <v>50</v>
      </c>
      <c r="E69" s="27">
        <f>C69*D69</f>
        <v>135</v>
      </c>
    </row>
    <row r="70" spans="1:5" s="26" customFormat="1" x14ac:dyDescent="0.25">
      <c r="A70" s="18" t="s">
        <v>15</v>
      </c>
      <c r="B70" s="28">
        <v>0.5</v>
      </c>
      <c r="C70" s="32">
        <f>$B67*B70</f>
        <v>4.5</v>
      </c>
      <c r="D70" s="37">
        <v>65.5</v>
      </c>
      <c r="E70" s="27">
        <f t="shared" ref="E70:E72" si="24">C70*D70</f>
        <v>294.75</v>
      </c>
    </row>
    <row r="71" spans="1:5" s="26" customFormat="1" x14ac:dyDescent="0.25">
      <c r="A71" s="18" t="s">
        <v>16</v>
      </c>
      <c r="B71" s="28">
        <v>0.1</v>
      </c>
      <c r="C71" s="32">
        <f>$B67*B71</f>
        <v>0.9</v>
      </c>
      <c r="D71" s="37">
        <v>85</v>
      </c>
      <c r="E71" s="27">
        <f t="shared" si="24"/>
        <v>76.5</v>
      </c>
    </row>
    <row r="72" spans="1:5" s="26" customFormat="1" x14ac:dyDescent="0.25">
      <c r="A72" s="18" t="s">
        <v>17</v>
      </c>
      <c r="B72" s="28">
        <v>0.1</v>
      </c>
      <c r="C72" s="32">
        <f>$B67*B72</f>
        <v>0.9</v>
      </c>
      <c r="D72" s="37">
        <v>94.5</v>
      </c>
      <c r="E72" s="27">
        <f t="shared" si="24"/>
        <v>85.05</v>
      </c>
    </row>
    <row r="73" spans="1:5" s="26" customFormat="1" x14ac:dyDescent="0.25">
      <c r="A73" s="18" t="s">
        <v>6</v>
      </c>
      <c r="B73" s="38">
        <f t="shared" ref="B73" si="25">SUM(B69:B72)</f>
        <v>1</v>
      </c>
      <c r="C73" s="39">
        <f t="shared" ref="C73" si="26">SUM(C69:C72)</f>
        <v>9</v>
      </c>
      <c r="D73" s="38"/>
      <c r="E73" s="38">
        <f>SUM(E69:E72)</f>
        <v>591.29999999999995</v>
      </c>
    </row>
    <row r="74" spans="1:5" s="26" customFormat="1" x14ac:dyDescent="0.25"/>
    <row r="75" spans="1:5" s="26" customFormat="1" x14ac:dyDescent="0.25">
      <c r="A75" s="33" t="s">
        <v>62</v>
      </c>
      <c r="B75" s="27">
        <v>10</v>
      </c>
    </row>
    <row r="76" spans="1:5" s="26" customFormat="1" x14ac:dyDescent="0.25">
      <c r="A76" s="35"/>
      <c r="B76" s="18" t="s">
        <v>60</v>
      </c>
      <c r="C76" s="18" t="s">
        <v>63</v>
      </c>
      <c r="D76" s="36" t="s">
        <v>61</v>
      </c>
      <c r="E76" s="18" t="s">
        <v>6</v>
      </c>
    </row>
    <row r="77" spans="1:5" s="26" customFormat="1" x14ac:dyDescent="0.25">
      <c r="A77" s="18" t="s">
        <v>14</v>
      </c>
      <c r="B77" s="28">
        <v>0.3</v>
      </c>
      <c r="C77" s="32">
        <f>$B75*B77</f>
        <v>3</v>
      </c>
      <c r="D77" s="37">
        <v>50</v>
      </c>
      <c r="E77" s="27">
        <f>C77*D77</f>
        <v>150</v>
      </c>
    </row>
    <row r="78" spans="1:5" s="26" customFormat="1" x14ac:dyDescent="0.25">
      <c r="A78" s="18" t="s">
        <v>15</v>
      </c>
      <c r="B78" s="28">
        <v>0.5</v>
      </c>
      <c r="C78" s="32">
        <f>$B75*B78</f>
        <v>5</v>
      </c>
      <c r="D78" s="37">
        <v>65.5</v>
      </c>
      <c r="E78" s="27">
        <f t="shared" ref="E78:E80" si="27">C78*D78</f>
        <v>327.5</v>
      </c>
    </row>
    <row r="79" spans="1:5" s="26" customFormat="1" x14ac:dyDescent="0.25">
      <c r="A79" s="18" t="s">
        <v>16</v>
      </c>
      <c r="B79" s="28">
        <v>0.1</v>
      </c>
      <c r="C79" s="32">
        <f>$B75*B79</f>
        <v>1</v>
      </c>
      <c r="D79" s="37">
        <v>85</v>
      </c>
      <c r="E79" s="27">
        <f t="shared" si="27"/>
        <v>85</v>
      </c>
    </row>
    <row r="80" spans="1:5" s="26" customFormat="1" x14ac:dyDescent="0.25">
      <c r="A80" s="18" t="s">
        <v>17</v>
      </c>
      <c r="B80" s="28">
        <v>0.1</v>
      </c>
      <c r="C80" s="32">
        <f>$B75*B80</f>
        <v>1</v>
      </c>
      <c r="D80" s="37">
        <v>94.5</v>
      </c>
      <c r="E80" s="27">
        <f t="shared" si="27"/>
        <v>94.5</v>
      </c>
    </row>
    <row r="81" spans="1:5" s="26" customFormat="1" x14ac:dyDescent="0.25">
      <c r="A81" s="18" t="s">
        <v>6</v>
      </c>
      <c r="B81" s="38">
        <f t="shared" ref="B81" si="28">SUM(B77:B80)</f>
        <v>1</v>
      </c>
      <c r="C81" s="39">
        <f t="shared" ref="C81" si="29">SUM(C77:C80)</f>
        <v>10</v>
      </c>
      <c r="D81" s="38"/>
      <c r="E81" s="38">
        <f>SUM(E77:E80)</f>
        <v>657</v>
      </c>
    </row>
  </sheetData>
  <sheetProtection algorithmName="SHA-512" hashValue="wsHTWqsdNgeAvBpKQ4mwOyLQ2ipoHfB/neeUtizo92XqWvNa+x3ULJ856YiEhzENrx9nPbhbSdJhPsnGXyAx0A==" saltValue="VjNvEmibDnzK7rak0SV26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9913-BD08-4989-BD31-C509B06804E6}">
  <dimension ref="A1:C14"/>
  <sheetViews>
    <sheetView workbookViewId="0">
      <selection activeCell="H9" sqref="H9"/>
    </sheetView>
  </sheetViews>
  <sheetFormatPr defaultRowHeight="15" x14ac:dyDescent="0.25"/>
  <cols>
    <col min="1" max="1" width="16.7109375" bestFit="1" customWidth="1"/>
    <col min="2" max="2" width="12.5703125" bestFit="1" customWidth="1"/>
    <col min="3" max="3" width="10" bestFit="1" customWidth="1"/>
  </cols>
  <sheetData>
    <row r="1" spans="1:3" s="26" customFormat="1" x14ac:dyDescent="0.25">
      <c r="A1" s="26" t="s">
        <v>86</v>
      </c>
      <c r="B1" s="26" t="s">
        <v>87</v>
      </c>
    </row>
    <row r="2" spans="1:3" x14ac:dyDescent="0.25">
      <c r="A2" t="s">
        <v>83</v>
      </c>
      <c r="B2" s="63">
        <v>10710</v>
      </c>
    </row>
    <row r="3" spans="1:3" x14ac:dyDescent="0.25">
      <c r="A3" t="s">
        <v>84</v>
      </c>
      <c r="B3" s="63">
        <v>8450</v>
      </c>
    </row>
    <row r="4" spans="1:3" x14ac:dyDescent="0.25">
      <c r="A4" t="s">
        <v>85</v>
      </c>
      <c r="B4" s="63">
        <v>7266</v>
      </c>
    </row>
    <row r="5" spans="1:3" x14ac:dyDescent="0.25">
      <c r="A5" t="s">
        <v>92</v>
      </c>
      <c r="B5" s="63" t="b">
        <f>IF(Calculator!B9='MV Calculations'!A2,'MV Calculations'!B2,IF(Calculator!B9='MV Calculations'!A3,'MV Calculations'!B3,IF(Calculator!B9='MV Calculations'!A4,'MV Calculations'!B4)))</f>
        <v>0</v>
      </c>
    </row>
    <row r="6" spans="1:3" s="26" customFormat="1" x14ac:dyDescent="0.25">
      <c r="A6" s="26" t="s">
        <v>93</v>
      </c>
      <c r="B6" s="63">
        <v>480984</v>
      </c>
      <c r="C6" s="67">
        <v>43922</v>
      </c>
    </row>
    <row r="7" spans="1:3" s="26" customFormat="1" x14ac:dyDescent="0.25">
      <c r="A7" s="26" t="s">
        <v>94</v>
      </c>
      <c r="B7" s="63">
        <f>Calculator!B10</f>
        <v>0</v>
      </c>
    </row>
    <row r="8" spans="1:3" s="26" customFormat="1" x14ac:dyDescent="0.25">
      <c r="A8" s="26" t="s">
        <v>96</v>
      </c>
      <c r="B8" s="65">
        <f>1+((B7-B6)/B6)</f>
        <v>0</v>
      </c>
    </row>
    <row r="9" spans="1:3" s="26" customFormat="1" x14ac:dyDescent="0.25">
      <c r="A9" s="11" t="s">
        <v>97</v>
      </c>
      <c r="B9" s="66">
        <f>B5*B8</f>
        <v>0</v>
      </c>
    </row>
    <row r="11" spans="1:3" x14ac:dyDescent="0.25">
      <c r="A11" t="s">
        <v>88</v>
      </c>
      <c r="B11" s="63" t="e">
        <f>(Calculator!C15*'MV Calculations'!$B$9)/Calculator!B15</f>
        <v>#DIV/0!</v>
      </c>
      <c r="C11" s="66" t="e">
        <f>MROUND(B11,5000)</f>
        <v>#DIV/0!</v>
      </c>
    </row>
    <row r="12" spans="1:3" x14ac:dyDescent="0.25">
      <c r="A12" t="s">
        <v>89</v>
      </c>
      <c r="B12" s="63" t="e">
        <f>(Calculator!C16*'MV Calculations'!$B$9)/Calculator!B16</f>
        <v>#DIV/0!</v>
      </c>
      <c r="C12" s="66" t="e">
        <f t="shared" ref="C12:C14" si="0">MROUND(B12,5000)</f>
        <v>#DIV/0!</v>
      </c>
    </row>
    <row r="13" spans="1:3" x14ac:dyDescent="0.25">
      <c r="A13" t="s">
        <v>90</v>
      </c>
      <c r="B13" s="63" t="e">
        <f>(Calculator!C17*'MV Calculations'!$B$9)/Calculator!B17</f>
        <v>#DIV/0!</v>
      </c>
      <c r="C13" s="66" t="e">
        <f t="shared" si="0"/>
        <v>#DIV/0!</v>
      </c>
    </row>
    <row r="14" spans="1:3" x14ac:dyDescent="0.25">
      <c r="A14" t="s">
        <v>91</v>
      </c>
      <c r="B14" s="63" t="e">
        <f>(Calculator!C18*'MV Calculations'!$B$9)/Calculator!B18</f>
        <v>#DIV/0!</v>
      </c>
      <c r="C14" s="66" t="e">
        <f t="shared" si="0"/>
        <v>#DIV/0!</v>
      </c>
    </row>
  </sheetData>
  <sheetProtection algorithmName="SHA-512" hashValue="e0RddmN9P1+xGiMvhiIfXwEsjXkgcd7NyLLHIJeZIAqSOGCKxd1syTIxuXmZtbraPHCyHJW2D66//llwR5Z3tQ==" saltValue="wHQhf8T5ntfAcorD6ANVo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B0DBABED20646B5BB11340AE54F35" ma:contentTypeVersion="12" ma:contentTypeDescription="Create a new document." ma:contentTypeScope="" ma:versionID="d9e85fcf73e037b972d3481980bde1f4">
  <xsd:schema xmlns:xsd="http://www.w3.org/2001/XMLSchema" xmlns:xs="http://www.w3.org/2001/XMLSchema" xmlns:p="http://schemas.microsoft.com/office/2006/metadata/properties" xmlns:ns2="f22d7286-dd96-43f1-addf-1aa01b239435" xmlns:ns3="c0f1eab8-3903-44ec-b09e-06dd9dbdfde0" targetNamespace="http://schemas.microsoft.com/office/2006/metadata/properties" ma:root="true" ma:fieldsID="508647317ff7843e38b1533d2ec506de" ns2:_="" ns3:_="">
    <xsd:import namespace="f22d7286-dd96-43f1-addf-1aa01b239435"/>
    <xsd:import namespace="c0f1eab8-3903-44ec-b09e-06dd9dbdf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d7286-dd96-43f1-addf-1aa01b239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1eab8-3903-44ec-b09e-06dd9dbdf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E59E0D-C01E-408D-8A37-FE791FDE4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d7286-dd96-43f1-addf-1aa01b239435"/>
    <ds:schemaRef ds:uri="c0f1eab8-3903-44ec-b09e-06dd9dbdf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210D9-5155-4D8F-AB09-41EE7D5AA2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6C2A83-09A5-44E7-9F3F-0A55B2BB60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Calculator</vt:lpstr>
      <vt:lpstr>AH Value Calculation</vt:lpstr>
      <vt:lpstr>Rents</vt:lpstr>
      <vt:lpstr>Other Variable Inputs</vt:lpstr>
      <vt:lpstr>%s to apply</vt:lpstr>
      <vt:lpstr>MV Calculations</vt:lpstr>
    </vt:vector>
  </TitlesOfParts>
  <Company>LBTH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Sites Commuted Sum Calculation</dc:title>
  <dc:creator>Joseph Ward</dc:creator>
  <cp:lastModifiedBy>Melissa Spearman</cp:lastModifiedBy>
  <dcterms:created xsi:type="dcterms:W3CDTF">2017-04-11T11:42:48Z</dcterms:created>
  <dcterms:modified xsi:type="dcterms:W3CDTF">2021-04-16T12:16:56Z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0x010100ACBB0DBABED20646B5BB11340AE54F35</vt:lpwstr>
  </property>
  <property fmtid="{D5CDD505-2E9C-101B-9397-08002B2CF9AE}" pid="3" name="Order">
    <vt:r8>10800</vt:r8>
  </property>
</Properties>
</file>