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phillip.nduoyo\Downloads\"/>
    </mc:Choice>
  </mc:AlternateContent>
  <xr:revisionPtr revIDLastSave="0" documentId="13_ncr:1_{B2016001-22D0-4CFA-8E82-B867CCE98795}" xr6:coauthVersionLast="47" xr6:coauthVersionMax="47" xr10:uidLastSave="{00000000-0000-0000-0000-000000000000}"/>
  <bookViews>
    <workbookView xWindow="-120" yWindow="-120" windowWidth="20730" windowHeight="11160" activeTab="1" xr2:uid="{F5F784A0-788C-42F8-832B-DA7B967F846F}"/>
  </bookViews>
  <sheets>
    <sheet name="Introduction" sheetId="4" r:id="rId1"/>
    <sheet name="Emissions Calculation Tool" sheetId="1" r:id="rId2"/>
    <sheet name="GHG Report" sheetId="2" r:id="rId3"/>
    <sheet name="How to reduce your emissions" sheetId="5" r:id="rId4"/>
    <sheet name="Sheet1" sheetId="3"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6" i="1" l="1"/>
  <c r="I65" i="1"/>
  <c r="I64" i="1"/>
  <c r="I63" i="1"/>
  <c r="I62" i="1"/>
  <c r="I61" i="1"/>
  <c r="I60" i="1"/>
  <c r="I59" i="1"/>
  <c r="I58" i="1"/>
  <c r="I57" i="1"/>
  <c r="D66" i="1"/>
  <c r="D65" i="1"/>
  <c r="D64" i="1"/>
  <c r="D63" i="1"/>
  <c r="D62" i="1"/>
  <c r="D61" i="1"/>
  <c r="D60" i="1"/>
  <c r="D59" i="1"/>
  <c r="D58" i="1"/>
  <c r="D57" i="1"/>
  <c r="D50" i="1"/>
  <c r="D49" i="1"/>
  <c r="D43" i="1"/>
  <c r="D42" i="1"/>
  <c r="D41" i="1"/>
  <c r="H18" i="1"/>
  <c r="H19" i="1"/>
  <c r="C35" i="1"/>
  <c r="C34" i="1"/>
  <c r="C33" i="1"/>
  <c r="C32" i="1"/>
  <c r="C31" i="1"/>
  <c r="C29" i="1"/>
  <c r="C28" i="1"/>
  <c r="C27" i="1"/>
  <c r="C26" i="1"/>
  <c r="C25" i="1"/>
  <c r="C24" i="1"/>
  <c r="C23" i="1"/>
  <c r="C22" i="1"/>
  <c r="C21" i="1"/>
  <c r="C20" i="1"/>
  <c r="C19" i="1"/>
  <c r="C18" i="1"/>
  <c r="D5" i="1"/>
  <c r="D4" i="1"/>
  <c r="C30" i="1" l="1"/>
  <c r="B67" i="1" l="1"/>
  <c r="D44" i="1" l="1"/>
  <c r="B72" i="1" s="1"/>
  <c r="B74" i="1"/>
  <c r="C29" i="2"/>
  <c r="C28" i="2"/>
  <c r="D51" i="1"/>
  <c r="B73" i="1" s="1"/>
  <c r="C13" i="2" l="1"/>
  <c r="C30" i="2"/>
  <c r="C21" i="2"/>
  <c r="C22" i="2" s="1"/>
  <c r="C12" i="2"/>
  <c r="C36" i="1" l="1"/>
  <c r="D6" i="1"/>
  <c r="B70" i="1" s="1"/>
  <c r="B71" i="1" l="1"/>
  <c r="B75" i="1" s="1"/>
  <c r="C73" i="1" s="1"/>
  <c r="C14" i="2"/>
  <c r="C15" i="2" s="1"/>
  <c r="C32" i="2" s="1"/>
  <c r="C70" i="1" l="1"/>
  <c r="C72" i="1"/>
  <c r="C71" i="1"/>
  <c r="C74" i="1"/>
  <c r="C75" i="1" l="1"/>
</calcChain>
</file>

<file path=xl/sharedStrings.xml><?xml version="1.0" encoding="utf-8"?>
<sst xmlns="http://schemas.openxmlformats.org/spreadsheetml/2006/main" count="222" uniqueCount="158">
  <si>
    <t>Electricity</t>
  </si>
  <si>
    <t>Activity</t>
  </si>
  <si>
    <t>Fuel</t>
  </si>
  <si>
    <t>Units</t>
  </si>
  <si>
    <t>Consumption</t>
  </si>
  <si>
    <t>Emissions (tCO2e)</t>
  </si>
  <si>
    <t>Buildings &amp; Power</t>
  </si>
  <si>
    <t>Gas</t>
  </si>
  <si>
    <t>kWh</t>
  </si>
  <si>
    <t>Total Emissions from Buildings &amp; Power</t>
  </si>
  <si>
    <t>Transport</t>
  </si>
  <si>
    <t>By mileage</t>
  </si>
  <si>
    <t>Type</t>
  </si>
  <si>
    <t>Diesel</t>
  </si>
  <si>
    <t>Petrol</t>
  </si>
  <si>
    <t>Miles</t>
  </si>
  <si>
    <t>Small diesel car ≤ 1.7 litre</t>
  </si>
  <si>
    <t>Medium diesel car, 1.7 - 2.0 litre</t>
  </si>
  <si>
    <t>Large Diesel Car &gt; 2.0 litre</t>
  </si>
  <si>
    <t>Diesel van Class I (up to 1.305 tonnes)</t>
  </si>
  <si>
    <t>Diesel van Class II (1.305 to 1.74 tonnes)</t>
  </si>
  <si>
    <t>Diesel van Class III (1.74 to 3.5 tonnes)</t>
  </si>
  <si>
    <t>Small Petrol Cars  ≤ 1.4 litre</t>
  </si>
  <si>
    <t>Medium Petrol Car 1.4 - 2.0 litre</t>
  </si>
  <si>
    <t>Large Petrol Car &gt; 2.0 litre</t>
  </si>
  <si>
    <t>Small Hybrid Car - Petrol</t>
  </si>
  <si>
    <t>Medium Hybrid Car - Petrol</t>
  </si>
  <si>
    <t>Large Hybrid Car - Petrol</t>
  </si>
  <si>
    <t>Electric Vehicle (Average Sized Car)</t>
  </si>
  <si>
    <t>Rigid HGV (&gt;3.5 - 7.5 tonnes)</t>
  </si>
  <si>
    <t>Rigid HGV (&gt;7.5 tonnes-17 tonnes)</t>
  </si>
  <si>
    <t>Rigid HGV (&gt;17 tonnes)</t>
  </si>
  <si>
    <t>Articulated HGV (&gt;3.5 - 33t)</t>
  </si>
  <si>
    <t>Articulated HGV (&gt;33t)</t>
  </si>
  <si>
    <t>By fuel consumption</t>
  </si>
  <si>
    <t>Total Emissions from Transport</t>
  </si>
  <si>
    <t>litres</t>
  </si>
  <si>
    <t>Waste</t>
  </si>
  <si>
    <t>Water</t>
  </si>
  <si>
    <t>Water Supply</t>
  </si>
  <si>
    <t>Water Treatment</t>
  </si>
  <si>
    <t>Cubic metre</t>
  </si>
  <si>
    <t>Material Waste</t>
  </si>
  <si>
    <t>AND/OR</t>
  </si>
  <si>
    <t>Refrigerants</t>
  </si>
  <si>
    <t>Fugitive Emission</t>
  </si>
  <si>
    <t>HFC-32</t>
  </si>
  <si>
    <t>R410A</t>
  </si>
  <si>
    <t>HCFC-22/R22</t>
  </si>
  <si>
    <t>kg</t>
  </si>
  <si>
    <t>Glass</t>
  </si>
  <si>
    <t>Material</t>
  </si>
  <si>
    <t>Sent to landfill</t>
  </si>
  <si>
    <t>tonnes</t>
  </si>
  <si>
    <t>Recycled</t>
  </si>
  <si>
    <t>Total Emissions from Refrigerants</t>
  </si>
  <si>
    <t>Total Emissions from Waste</t>
  </si>
  <si>
    <t>Total Emissions</t>
  </si>
  <si>
    <t>Total</t>
  </si>
  <si>
    <t>Emissions
(tCO2e)</t>
  </si>
  <si>
    <t>% of total emissions</t>
  </si>
  <si>
    <t>This section requires the recording of waste produced that has been recycled and sent to landfill. Fill in the  amounts of waste produced in the appropriate row.</t>
  </si>
  <si>
    <t>Renewable Energy</t>
  </si>
  <si>
    <t>If you generated electrcity from renewable sources such as solar panels please enter the
amount of energy that has been generated over the last year.</t>
  </si>
  <si>
    <t>Electricty generated from renewable sources</t>
  </si>
  <si>
    <t>Electricity generated</t>
  </si>
  <si>
    <t>Summary Greenhouse Gas Report</t>
  </si>
  <si>
    <t>Scope 1 - Direct Emissions</t>
  </si>
  <si>
    <t>These are emissions from gas consumption, fugitive emissions and owned transport</t>
  </si>
  <si>
    <t>Gas consumption</t>
  </si>
  <si>
    <t>Fugitive emissions</t>
  </si>
  <si>
    <t>These are emissions from electricity consumption</t>
  </si>
  <si>
    <t>Total Scope 1 emissions</t>
  </si>
  <si>
    <t>Total Scope 2 emissions</t>
  </si>
  <si>
    <t>Scope 3 - Other Indirect emissions</t>
  </si>
  <si>
    <t>Scope 2 - Indirect energy emissions</t>
  </si>
  <si>
    <t>These are other emissions that your organisation are responsible for</t>
  </si>
  <si>
    <t>Material Use</t>
  </si>
  <si>
    <t>Total Scope 3 emissions</t>
  </si>
  <si>
    <t>Total GHG emissions</t>
  </si>
  <si>
    <t>Total Emissions from Water</t>
  </si>
  <si>
    <t>Metal</t>
  </si>
  <si>
    <t>WEEE (Waste from Elctrical and Electonic equipment)</t>
  </si>
  <si>
    <t>Plastics</t>
  </si>
  <si>
    <t>Paper and cardboard</t>
  </si>
  <si>
    <t>Food and drink waste</t>
  </si>
  <si>
    <t>Wood</t>
  </si>
  <si>
    <t>Clothing</t>
  </si>
  <si>
    <t>Commercial and industrial refuse waste</t>
  </si>
  <si>
    <t>Garden waste</t>
  </si>
  <si>
    <t>Smart meter</t>
  </si>
  <si>
    <t>Meter reading by you</t>
  </si>
  <si>
    <t>Energy bill (12 months of bills)</t>
  </si>
  <si>
    <t>Energy bill (calculated from a few months of bills)</t>
  </si>
  <si>
    <t>Automated meter reading (AMR Meter)</t>
  </si>
  <si>
    <t>Organisation name</t>
  </si>
  <si>
    <t>Postcode</t>
  </si>
  <si>
    <t>No. of employees</t>
  </si>
  <si>
    <t>Sector</t>
  </si>
  <si>
    <t xml:space="preserve">Reporting year start </t>
  </si>
  <si>
    <t>Reporting year end</t>
  </si>
  <si>
    <t>Arts, Entertainment and Recreation</t>
  </si>
  <si>
    <t>Construction</t>
  </si>
  <si>
    <t>Education</t>
  </si>
  <si>
    <t>Electricity, Gas, Steam and Air Con Supply</t>
  </si>
  <si>
    <t>Financial &amp; Insurance</t>
  </si>
  <si>
    <t>Administrative and Support Services</t>
  </si>
  <si>
    <t>Health &amp; Social Work</t>
  </si>
  <si>
    <t>Information and Communication</t>
  </si>
  <si>
    <t>Manufacturing</t>
  </si>
  <si>
    <t>Mining &amp; Quarrying</t>
  </si>
  <si>
    <t xml:space="preserve">Real Estate </t>
  </si>
  <si>
    <t>Transportation &amp; Storage</t>
  </si>
  <si>
    <t>Water Supply, Sewerage, Waste Management &amp; Remediation</t>
  </si>
  <si>
    <t>Wholesale &amp; Retail Trade</t>
  </si>
  <si>
    <t>Other Service Activities</t>
  </si>
  <si>
    <t>Accommodation and Food Service</t>
  </si>
  <si>
    <t>Agriculture, Forestry and Fishing</t>
  </si>
  <si>
    <t>Professional, Scientific and Technical Activities</t>
  </si>
  <si>
    <t>2019-20</t>
  </si>
  <si>
    <t>2020-21</t>
  </si>
  <si>
    <t>2021-22</t>
  </si>
  <si>
    <t>2022-23</t>
  </si>
  <si>
    <t>2023-24</t>
  </si>
  <si>
    <t>2024-25</t>
  </si>
  <si>
    <t>This section requires the inputting of the annual consumption of water and sewage that can be obtained from utility bills. If you don't have a year's worth of bills you can multiply the total from the number of months you do have to get an estimate for 12 months.</t>
  </si>
  <si>
    <r>
      <rPr>
        <b/>
        <sz val="11"/>
        <color theme="1"/>
        <rFont val="Calibri"/>
        <family val="2"/>
        <scheme val="minor"/>
      </rPr>
      <t>Transport</t>
    </r>
    <r>
      <rPr>
        <sz val="11"/>
        <color theme="1"/>
        <rFont val="Calibri"/>
        <family val="2"/>
        <scheme val="minor"/>
      </rPr>
      <t xml:space="preserve">
- Create an active travel plan with your employees to encourage active travel methods to and from work such as walking and cycling.
- For employees that live further away encourage the use of public transport.
- If you have a fleet of vehicles switch to electric vehicles as you replace your fleet.
- Can you use active travel methods or public transport to carry out your business rather than using vehicles.</t>
    </r>
  </si>
  <si>
    <r>
      <rPr>
        <b/>
        <sz val="11"/>
        <color theme="1"/>
        <rFont val="Calibri"/>
        <family val="2"/>
        <scheme val="minor"/>
      </rPr>
      <t xml:space="preserve">Refrigerants
</t>
    </r>
    <r>
      <rPr>
        <sz val="11"/>
        <color theme="1"/>
        <rFont val="Calibri"/>
        <family val="2"/>
        <scheme val="minor"/>
      </rPr>
      <t>- Substitute harmful refrigerants with less harmful ones.
- If available use alternative technologies not requiring this kind of refrigerants.
- Improve leak tightness to reduce emissions.
- Reduce the required refrigerant content of a system.
- Ensure refrigerants are disposed of responsible to avoid causing harm to the environment.</t>
    </r>
  </si>
  <si>
    <r>
      <rPr>
        <b/>
        <sz val="11"/>
        <color theme="1"/>
        <rFont val="Calibri"/>
        <family val="2"/>
        <scheme val="minor"/>
      </rPr>
      <t>Material Use &amp; Waste</t>
    </r>
    <r>
      <rPr>
        <sz val="11"/>
        <color theme="1"/>
        <rFont val="Calibri"/>
        <family val="2"/>
        <scheme val="minor"/>
      </rPr>
      <t xml:space="preserve">
- Reduce the use of materials where they are not needed.
- Reuse materials. Avoid single use items such as paper cups
- Recycle all materials that can be recycled.
- Purchase materials that have been manufactured using recycled materials or are sourced sustainably.
- Reduce and remove where possible the use of plastics, especially single use plastics.
- Recycle/compost your food waste.</t>
    </r>
  </si>
  <si>
    <r>
      <rPr>
        <b/>
        <sz val="11"/>
        <color theme="1"/>
        <rFont val="Calibri"/>
        <family val="2"/>
        <scheme val="minor"/>
      </rPr>
      <t xml:space="preserve">Water
</t>
    </r>
    <r>
      <rPr>
        <sz val="11"/>
        <color theme="1"/>
        <rFont val="Calibri"/>
        <family val="2"/>
        <scheme val="minor"/>
      </rPr>
      <t>- Use only the water you need to use.
- Install low flow plumbing fixtures to reduce water usage.
- Identify and fix any leaks.
- Engage with staff to encourage everyone to reduce water usage.
- If possible harvest rainwater.</t>
    </r>
  </si>
  <si>
    <r>
      <t xml:space="preserve">How to reduce your emissions
</t>
    </r>
    <r>
      <rPr>
        <sz val="11"/>
        <color theme="1"/>
        <rFont val="Calibri"/>
        <family val="2"/>
        <scheme val="minor"/>
      </rPr>
      <t>Now that you have measured your carbon emissions look to see how you can reduce them. Below are tips and advice of how you can reduce your emissions in each of the five areas measured in the tool.</t>
    </r>
    <r>
      <rPr>
        <b/>
        <sz val="11"/>
        <color theme="1"/>
        <rFont val="Calibri"/>
        <family val="2"/>
        <scheme val="minor"/>
      </rPr>
      <t xml:space="preserve">
</t>
    </r>
    <r>
      <rPr>
        <sz val="11"/>
        <color theme="1"/>
        <rFont val="Calibri"/>
        <family val="2"/>
        <scheme val="minor"/>
      </rPr>
      <t>If you would like further advice and support the Energy Saving Trust provide resources and support to organisations looking to reduce their carbon emissions.</t>
    </r>
  </si>
  <si>
    <t>https://energysavingtrust.org.uk/business/</t>
  </si>
  <si>
    <r>
      <rPr>
        <b/>
        <sz val="11"/>
        <color theme="1"/>
        <rFont val="Calibri"/>
        <family val="2"/>
        <scheme val="minor"/>
      </rPr>
      <t>Buildings &amp; Power</t>
    </r>
    <r>
      <rPr>
        <sz val="11"/>
        <color theme="1"/>
        <rFont val="Calibri"/>
        <family val="2"/>
        <scheme val="minor"/>
      </rPr>
      <t xml:space="preserve">
- Ensure your boiler is serviced annually so that it is adjusted for optimum efficiency.
- Try to reduce the use of portable heaters. They are  high consuming and expensive to run. If employees are using in them it usually means there is an issue  with the heating. Investigate how this can be fixed.
- Check to see that air conditioning and heating isn't operating simultaneously in the same space. Employees in one part of the building may have the air conditioning set to a higher/lower temperature than the air conditioning in an adjacent part of the building.  Ensure that there is a consistent temperature being set across the area to stop this happening as otherwise this will result in the units overworking and consuming high amounts of energy.
- Is the heating time controlled? Check to see that the heating isn't coming on at times when the building is vacant such as at night and weekends.
- Are windows and doors shut when the heating is on?
- If you are able to, upgrade your lighting to LED lighting as this is more efficient than fluorescent lighting. Check to see if the Council's SME Energy Improvement Grants Programme currently has grants to support this. https://www.towerhamlets.gov.uk/lgnl/environment_and_waste/Sustainability/Tower_Hamlets_Energy/SME_Energy_Improvement_Grants.aspx 
- Ensure lights are only on when needed and turned off when the building is vacant. Install mention sensors for lights that do not need to be constantly on such as in toilets or storerooms.
- Turn off other equipment such as computers, photocopiers and other machinery is turned off overnight and out of hours.
- Fitting variable speed drives to equipment can reduce pump or fan speeds by 20% which can halve running costs.
- If you have refrigeration ensure the seals on refrigerated areas are in good condition and that doors are kept closed.</t>
    </r>
  </si>
  <si>
    <t>This Carbon Emissions Calculating tool has been produced to support organisations in calculating their carbon emissions for the last 12 months. 
The next tab contains the tool which has been split into five sections that cover different areas where emissions
 are generated. Each section has guidance on how to source the data required and how to input it. 
You may not have all of the data requested in the tool. Do not worry if this is the case put in as much data as you have available as this
will allow you to track your carbon emissions over future years.
The following tab generates a Greenhouse Gas (GHG) Report that generates from the data that you put into the tool. This report is laid out
by emissions scopes as required by the GHG Protocol. This report can be used to report your emissions should you be part of any
schemes that require you to report your emissions. It can also be used if your are bidding for contracts and want to show that you are
reporting your emissions. It can also be used to communicate to your customers your emissions to show transparency.
The final tab provides advice on measures you can take to reduce your emissions in each area.
If you have any questions about the tool please contact: climate@towerhamlets.gov.uk</t>
  </si>
  <si>
    <t>This section requires the inputting of the annual consumption of gas and electricity that can be obtained from utility bills. If you don't have a year's worth of bills you can multiply the 
total from the number of months you do have to get an estimate for 12 months.</t>
  </si>
  <si>
    <t>If your air conditioning has been maintained in the last year and you purchased replacement refrigerants
 please record the amount of refrigerants purchased in the appropriate row.</t>
  </si>
  <si>
    <t>Emissions from transport can be calculated by either the fuel consumed over the year or the mileage covered. Using fuel consumption is the most accurate way to calculate the emissions but if you do not have this data then input the</t>
  </si>
  <si>
    <t>mileage data for your vehicles in the appropriate row below. If you have mixture of fuel consumption and mileage data you can use both sections but make
sure not to double count data.</t>
  </si>
  <si>
    <t>broken down into different scopes that are used as standard for GHG reporting. This</t>
  </si>
  <si>
    <t>table can be used to report your organisation's GHG emissions.</t>
  </si>
  <si>
    <t xml:space="preserve">The below table provides a summary greenhouse gas report for your organisation.
 It is </t>
  </si>
  <si>
    <t>January 2023</t>
  </si>
  <si>
    <t>February 2023</t>
  </si>
  <si>
    <t>March 2023</t>
  </si>
  <si>
    <t>WEEE (Waste from Electrical and Electonic equipment)</t>
  </si>
  <si>
    <t>April 2023</t>
  </si>
  <si>
    <t>May 2023</t>
  </si>
  <si>
    <t>July 2023</t>
  </si>
  <si>
    <t>June 2023</t>
  </si>
  <si>
    <t>August 2023</t>
  </si>
  <si>
    <t>September 2023</t>
  </si>
  <si>
    <t>October 2023</t>
  </si>
  <si>
    <t>November 2023</t>
  </si>
  <si>
    <t>December 2023</t>
  </si>
  <si>
    <t>January 2024</t>
  </si>
  <si>
    <t>February 2024</t>
  </si>
  <si>
    <t>March 2024</t>
  </si>
  <si>
    <t>Organisational Carbon Emissions Calculating tool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</si>
</sst>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
      <u/>
      <sz val="11"/>
      <color theme="10"/>
      <name val="Calibri"/>
      <family val="2"/>
      <scheme val="minor"/>
    </font>
    <font>
      <sz val="11"/>
      <name val="Calibri"/>
      <family val="2"/>
      <scheme val="minor"/>
    </font>
  </fonts>
  <fills count="16">
    <fill>
      <patternFill patternType="none"/>
    </fill>
    <fill>
      <patternFill patternType="gray125"/>
    </fill>
    <fill>
      <patternFill patternType="solid">
        <fgColor theme="5"/>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FF7C8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op>
      <bottom/>
      <diagonal/>
    </border>
  </borders>
  <cellStyleXfs count="3">
    <xf numFmtId="0" fontId="0" fillId="0" borderId="0"/>
    <xf numFmtId="9" fontId="2" fillId="0" borderId="0" applyFont="0" applyFill="0" applyBorder="0" applyAlignment="0" applyProtection="0"/>
    <xf numFmtId="0" fontId="4" fillId="0" borderId="0" applyNumberFormat="0" applyFill="0" applyBorder="0" applyAlignment="0" applyProtection="0"/>
  </cellStyleXfs>
  <cellXfs count="71">
    <xf numFmtId="0" fontId="0" fillId="0" borderId="0" xfId="0"/>
    <xf numFmtId="0" fontId="1" fillId="0" borderId="0" xfId="0" applyFont="1"/>
    <xf numFmtId="2" fontId="1" fillId="0" borderId="0" xfId="0" applyNumberFormat="1" applyFont="1"/>
    <xf numFmtId="0" fontId="1" fillId="0" borderId="0" xfId="0" applyFont="1" applyAlignment="1">
      <alignment wrapText="1"/>
    </xf>
    <xf numFmtId="9" fontId="1" fillId="0" borderId="0" xfId="0" applyNumberFormat="1" applyFont="1"/>
    <xf numFmtId="0" fontId="1" fillId="2" borderId="0" xfId="0" applyFont="1" applyFill="1"/>
    <xf numFmtId="0" fontId="0" fillId="2" borderId="0" xfId="0" applyFill="1"/>
    <xf numFmtId="2" fontId="0" fillId="2" borderId="0" xfId="0" applyNumberFormat="1" applyFill="1"/>
    <xf numFmtId="2" fontId="1" fillId="2" borderId="0" xfId="0" applyNumberFormat="1" applyFont="1" applyFill="1"/>
    <xf numFmtId="0" fontId="0" fillId="3" borderId="1" xfId="0" applyFill="1" applyBorder="1" applyProtection="1">
      <protection locked="0"/>
    </xf>
    <xf numFmtId="0" fontId="0" fillId="4" borderId="0" xfId="0" applyFill="1"/>
    <xf numFmtId="0" fontId="1" fillId="4" borderId="0" xfId="0" applyFont="1" applyFill="1"/>
    <xf numFmtId="2" fontId="0" fillId="4" borderId="0" xfId="0" applyNumberFormat="1" applyFill="1"/>
    <xf numFmtId="0" fontId="1" fillId="4" borderId="0" xfId="0" applyFont="1" applyFill="1" applyAlignment="1">
      <alignment horizontal="center"/>
    </xf>
    <xf numFmtId="2" fontId="1" fillId="4" borderId="0" xfId="0" applyNumberFormat="1" applyFont="1" applyFill="1"/>
    <xf numFmtId="0" fontId="0" fillId="5" borderId="1" xfId="0" applyFill="1" applyBorder="1" applyProtection="1">
      <protection locked="0"/>
    </xf>
    <xf numFmtId="9" fontId="0" fillId="2" borderId="0" xfId="1" applyFont="1" applyFill="1"/>
    <xf numFmtId="9" fontId="0" fillId="4" borderId="0" xfId="1" applyFont="1" applyFill="1"/>
    <xf numFmtId="0" fontId="1" fillId="2" borderId="0" xfId="0" applyFont="1" applyFill="1" applyAlignment="1">
      <alignment horizontal="left" vertical="top" wrapText="1"/>
    </xf>
    <xf numFmtId="0" fontId="0" fillId="6" borderId="0" xfId="0" applyFill="1"/>
    <xf numFmtId="0" fontId="0" fillId="2" borderId="0" xfId="0" applyFill="1" applyAlignment="1">
      <alignment horizontal="left" vertical="top" wrapText="1"/>
    </xf>
    <xf numFmtId="0" fontId="0" fillId="7" borderId="0" xfId="0" applyFill="1"/>
    <xf numFmtId="0" fontId="1" fillId="7" borderId="0" xfId="0" applyFont="1" applyFill="1"/>
    <xf numFmtId="2" fontId="0" fillId="7" borderId="0" xfId="0" applyNumberFormat="1" applyFill="1"/>
    <xf numFmtId="0" fontId="0" fillId="8" borderId="1" xfId="0" applyFill="1" applyBorder="1" applyProtection="1">
      <protection locked="0"/>
    </xf>
    <xf numFmtId="2" fontId="1" fillId="7" borderId="0" xfId="0" applyNumberFormat="1" applyFont="1" applyFill="1"/>
    <xf numFmtId="9" fontId="0" fillId="7" borderId="0" xfId="1" applyFont="1" applyFill="1"/>
    <xf numFmtId="0" fontId="0" fillId="9" borderId="1" xfId="0" applyFill="1" applyBorder="1" applyProtection="1">
      <protection locked="0"/>
    </xf>
    <xf numFmtId="0" fontId="0" fillId="10" borderId="0" xfId="0" applyFill="1"/>
    <xf numFmtId="0" fontId="0" fillId="0" borderId="0" xfId="0" applyAlignment="1">
      <alignment horizontal="left"/>
    </xf>
    <xf numFmtId="0" fontId="0" fillId="10" borderId="1" xfId="0" applyFill="1" applyBorder="1" applyProtection="1">
      <protection locked="0"/>
    </xf>
    <xf numFmtId="0" fontId="1" fillId="11" borderId="0" xfId="0" applyFont="1" applyFill="1"/>
    <xf numFmtId="0" fontId="0" fillId="11" borderId="0" xfId="0" applyFill="1"/>
    <xf numFmtId="2" fontId="0" fillId="11" borderId="0" xfId="0" applyNumberFormat="1" applyFill="1"/>
    <xf numFmtId="2" fontId="1" fillId="11" borderId="0" xfId="0" applyNumberFormat="1" applyFont="1" applyFill="1"/>
    <xf numFmtId="0" fontId="0" fillId="12" borderId="1" xfId="0" applyFill="1" applyBorder="1" applyProtection="1">
      <protection locked="0"/>
    </xf>
    <xf numFmtId="9" fontId="0" fillId="11" borderId="0" xfId="1" applyFont="1" applyFill="1"/>
    <xf numFmtId="49" fontId="0" fillId="0" borderId="0" xfId="0" applyNumberFormat="1"/>
    <xf numFmtId="0" fontId="0" fillId="11" borderId="0" xfId="0" applyFill="1" applyAlignment="1">
      <alignment wrapText="1"/>
    </xf>
    <xf numFmtId="0" fontId="0" fillId="13" borderId="0" xfId="0" applyFill="1" applyAlignment="1">
      <alignment wrapText="1"/>
    </xf>
    <xf numFmtId="0" fontId="0" fillId="14" borderId="0" xfId="0" applyFill="1" applyAlignment="1">
      <alignment wrapText="1"/>
    </xf>
    <xf numFmtId="0" fontId="0" fillId="6" borderId="0" xfId="0" applyFill="1" applyAlignment="1">
      <alignment wrapText="1"/>
    </xf>
    <xf numFmtId="0" fontId="1" fillId="6" borderId="3" xfId="0" applyFont="1" applyFill="1" applyBorder="1"/>
    <xf numFmtId="0" fontId="0" fillId="6" borderId="4" xfId="0" applyFill="1" applyBorder="1"/>
    <xf numFmtId="0" fontId="0" fillId="6" borderId="5" xfId="0" applyFill="1" applyBorder="1"/>
    <xf numFmtId="0" fontId="0" fillId="6" borderId="6" xfId="0" applyFill="1" applyBorder="1"/>
    <xf numFmtId="0" fontId="0" fillId="6" borderId="7" xfId="0" applyFill="1" applyBorder="1"/>
    <xf numFmtId="0" fontId="1" fillId="6" borderId="6" xfId="0" applyFont="1" applyFill="1" applyBorder="1"/>
    <xf numFmtId="0" fontId="1" fillId="6" borderId="0" xfId="0" applyFont="1" applyFill="1"/>
    <xf numFmtId="2" fontId="0" fillId="6" borderId="0" xfId="0" applyNumberFormat="1" applyFill="1"/>
    <xf numFmtId="0" fontId="1" fillId="6" borderId="8" xfId="0" applyFont="1" applyFill="1" applyBorder="1"/>
    <xf numFmtId="0" fontId="0" fillId="6" borderId="9" xfId="0" applyFill="1" applyBorder="1"/>
    <xf numFmtId="0" fontId="0" fillId="6" borderId="10" xfId="0" applyFill="1" applyBorder="1"/>
    <xf numFmtId="2" fontId="1" fillId="6" borderId="0" xfId="0" applyNumberFormat="1" applyFont="1" applyFill="1"/>
    <xf numFmtId="2" fontId="1" fillId="6" borderId="9" xfId="0" applyNumberFormat="1" applyFont="1" applyFill="1" applyBorder="1"/>
    <xf numFmtId="49" fontId="0" fillId="2" borderId="0" xfId="0" applyNumberFormat="1" applyFill="1" applyAlignment="1">
      <alignment wrapText="1"/>
    </xf>
    <xf numFmtId="49" fontId="1" fillId="0" borderId="0" xfId="0" applyNumberFormat="1" applyFont="1" applyAlignment="1">
      <alignment wrapText="1"/>
    </xf>
    <xf numFmtId="49" fontId="4" fillId="0" borderId="11" xfId="2" applyNumberFormat="1" applyBorder="1" applyAlignment="1">
      <alignment wrapText="1"/>
    </xf>
    <xf numFmtId="0" fontId="1" fillId="15" borderId="0" xfId="0" applyFont="1" applyFill="1"/>
    <xf numFmtId="0" fontId="0" fillId="15" borderId="0" xfId="0" applyFill="1"/>
    <xf numFmtId="0" fontId="0" fillId="15" borderId="0" xfId="0" applyFill="1" applyAlignment="1">
      <alignment vertical="center"/>
    </xf>
    <xf numFmtId="2" fontId="0" fillId="15" borderId="0" xfId="0" applyNumberFormat="1" applyFill="1"/>
    <xf numFmtId="2" fontId="1" fillId="15" borderId="0" xfId="0" applyNumberFormat="1" applyFont="1" applyFill="1"/>
    <xf numFmtId="9" fontId="0" fillId="15" borderId="0" xfId="1" applyFont="1" applyFill="1"/>
    <xf numFmtId="0" fontId="0" fillId="15" borderId="0" xfId="0" applyFill="1" applyAlignment="1">
      <alignment wrapText="1"/>
    </xf>
    <xf numFmtId="0" fontId="0" fillId="10" borderId="2" xfId="0" applyFill="1" applyBorder="1" applyAlignment="1">
      <alignment vertical="top" wrapText="1"/>
    </xf>
    <xf numFmtId="0" fontId="1" fillId="10" borderId="0" xfId="0" applyFont="1" applyFill="1" applyAlignment="1">
      <alignment vertical="top"/>
    </xf>
    <xf numFmtId="0" fontId="0" fillId="2" borderId="0" xfId="0" applyFill="1" applyAlignment="1">
      <alignment vertical="top"/>
    </xf>
    <xf numFmtId="0" fontId="0" fillId="2" borderId="0" xfId="0" applyFill="1" applyProtection="1">
      <protection locked="0"/>
    </xf>
    <xf numFmtId="0" fontId="1" fillId="15" borderId="0" xfId="0" applyFont="1" applyFill="1" applyAlignment="1">
      <alignment horizontal="center"/>
    </xf>
    <xf numFmtId="0" fontId="5" fillId="15" borderId="0" xfId="0" applyFont="1" applyFill="1" applyAlignment="1">
      <alignment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7C80"/>
      <color rgb="FF9900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Breakdown</a:t>
            </a:r>
            <a:r>
              <a:rPr lang="en-GB" baseline="0"/>
              <a:t> of emissions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solidFill>
              <a:srgbClr val="9900FF"/>
            </a:solidFill>
          </c:spPr>
          <c:dPt>
            <c:idx val="0"/>
            <c:bubble3D val="0"/>
            <c:spPr>
              <a:solidFill>
                <a:schemeClr val="accent2"/>
              </a:solidFill>
              <a:ln w="19050">
                <a:solidFill>
                  <a:schemeClr val="lt1"/>
                </a:solidFill>
              </a:ln>
              <a:effectLst/>
            </c:spPr>
            <c:extLst>
              <c:ext xmlns:c16="http://schemas.microsoft.com/office/drawing/2014/chart" uri="{C3380CC4-5D6E-409C-BE32-E72D297353CC}">
                <c16:uniqueId val="{00000002-72FE-4969-A399-5C2C72DD465C}"/>
              </c:ext>
            </c:extLst>
          </c:dPt>
          <c:dPt>
            <c:idx val="1"/>
            <c:bubble3D val="0"/>
            <c:spPr>
              <a:solidFill>
                <a:srgbClr val="00B0F0"/>
              </a:solidFill>
              <a:ln w="19050">
                <a:solidFill>
                  <a:schemeClr val="lt1"/>
                </a:solidFill>
              </a:ln>
              <a:effectLst/>
            </c:spPr>
            <c:extLst>
              <c:ext xmlns:c16="http://schemas.microsoft.com/office/drawing/2014/chart" uri="{C3380CC4-5D6E-409C-BE32-E72D297353CC}">
                <c16:uniqueId val="{00000003-72FE-4969-A399-5C2C72DD465C}"/>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4-72FE-4969-A399-5C2C72DD465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5-72FE-4969-A399-5C2C72DD465C}"/>
              </c:ext>
            </c:extLst>
          </c:dPt>
          <c:dPt>
            <c:idx val="4"/>
            <c:bubble3D val="0"/>
            <c:spPr>
              <a:solidFill>
                <a:schemeClr val="accent6"/>
              </a:solidFill>
              <a:ln w="19050">
                <a:solidFill>
                  <a:schemeClr val="lt1"/>
                </a:solidFill>
              </a:ln>
              <a:effectLst/>
            </c:spPr>
            <c:extLst>
              <c:ext xmlns:c16="http://schemas.microsoft.com/office/drawing/2014/chart" uri="{C3380CC4-5D6E-409C-BE32-E72D297353CC}">
                <c16:uniqueId val="{00000009-51C3-44D7-B0DD-56692205A056}"/>
              </c:ext>
            </c:extLst>
          </c:dPt>
          <c:dLbls>
            <c:dLbl>
              <c:idx val="2"/>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4-72FE-4969-A399-5C2C72DD465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'Emissions Calculation Tool'!$A$70:$A$74</c:f>
              <c:strCache>
                <c:ptCount val="5"/>
                <c:pt idx="0">
                  <c:v>Buildings &amp; Power</c:v>
                </c:pt>
                <c:pt idx="1">
                  <c:v>Transport</c:v>
                </c:pt>
                <c:pt idx="2">
                  <c:v>Refrigerants</c:v>
                </c:pt>
                <c:pt idx="3">
                  <c:v>Water</c:v>
                </c:pt>
                <c:pt idx="4">
                  <c:v>Waste</c:v>
                </c:pt>
              </c:strCache>
            </c:strRef>
          </c:cat>
          <c:val>
            <c:numRef>
              <c:f>'Emissions Calculation Tool'!$C$70:$C$74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72FE-4969-A399-5C2C72DD465C}"/>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7620</xdr:colOff>
      <xdr:row>68</xdr:row>
      <xdr:rowOff>2857</xdr:rowOff>
    </xdr:from>
    <xdr:to>
      <xdr:col>6</xdr:col>
      <xdr:colOff>236220</xdr:colOff>
      <xdr:row>83</xdr:row>
      <xdr:rowOff>35242</xdr:rowOff>
    </xdr:to>
    <xdr:graphicFrame macro="">
      <xdr:nvGraphicFramePr>
        <xdr:cNvPr id="2" name="Chart 1" descr="Pie chart showing breakdown of emissions.">
          <a:extLst>
            <a:ext uri="{FF2B5EF4-FFF2-40B4-BE49-F238E27FC236}">
              <a16:creationId xmlns:a16="http://schemas.microsoft.com/office/drawing/2014/main" id="{DEB4928B-FADF-4A93-8FB2-362147A83C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nergysavingtrust.org.uk/busines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A43D2-63FF-4101-912E-93FC01A482C6}">
  <dimension ref="A1:M15"/>
  <sheetViews>
    <sheetView topLeftCell="A3" workbookViewId="0">
      <selection activeCell="B5" sqref="B5"/>
    </sheetView>
  </sheetViews>
  <sheetFormatPr defaultColWidth="8.85546875" defaultRowHeight="15" x14ac:dyDescent="0.25"/>
  <cols>
    <col min="1" max="1" width="126.7109375" style="28" bestFit="1" customWidth="1"/>
    <col min="2" max="2" width="53.5703125" style="28" customWidth="1"/>
    <col min="3" max="3" width="8.85546875" style="28"/>
    <col min="4" max="4" width="17.7109375" style="28" customWidth="1"/>
    <col min="5" max="16384" width="8.85546875" style="28"/>
  </cols>
  <sheetData>
    <row r="1" spans="1:13" x14ac:dyDescent="0.25">
      <c r="A1" s="66" t="s">
        <v>157</v>
      </c>
      <c r="B1" s="66"/>
      <c r="C1" s="66"/>
      <c r="D1" s="66"/>
      <c r="E1" s="66"/>
      <c r="F1" s="66"/>
      <c r="G1" s="66"/>
      <c r="H1" s="66"/>
      <c r="I1" s="66"/>
      <c r="J1" s="66"/>
      <c r="K1" s="66"/>
      <c r="L1" s="66"/>
      <c r="M1" s="66"/>
    </row>
    <row r="2" spans="1:13" x14ac:dyDescent="0.25">
      <c r="A2" s="66"/>
      <c r="B2" s="66"/>
      <c r="C2" s="66"/>
      <c r="D2" s="66"/>
      <c r="E2" s="66"/>
      <c r="F2" s="66"/>
      <c r="G2" s="66"/>
      <c r="H2" s="66"/>
      <c r="I2" s="66"/>
      <c r="J2" s="66"/>
      <c r="K2" s="66"/>
      <c r="L2" s="66"/>
      <c r="M2" s="66"/>
    </row>
    <row r="3" spans="1:13" ht="234" customHeight="1" thickBot="1" x14ac:dyDescent="0.3">
      <c r="A3" s="65" t="s">
        <v>133</v>
      </c>
      <c r="B3" s="65"/>
      <c r="C3" s="65"/>
      <c r="D3" s="65"/>
      <c r="E3" s="65"/>
      <c r="F3" s="65"/>
      <c r="G3" s="65"/>
      <c r="H3" s="65"/>
      <c r="I3" s="65"/>
      <c r="J3" s="65"/>
      <c r="K3" s="65"/>
      <c r="L3" s="65"/>
      <c r="M3" s="65"/>
    </row>
    <row r="5" spans="1:13" x14ac:dyDescent="0.25">
      <c r="A5" s="28" t="s">
        <v>99</v>
      </c>
      <c r="B5" s="30"/>
    </row>
    <row r="7" spans="1:13" x14ac:dyDescent="0.25">
      <c r="A7" s="28" t="s">
        <v>100</v>
      </c>
      <c r="B7" s="30"/>
    </row>
    <row r="9" spans="1:13" x14ac:dyDescent="0.25">
      <c r="A9" s="28" t="s">
        <v>95</v>
      </c>
      <c r="B9" s="30"/>
    </row>
    <row r="11" spans="1:13" x14ac:dyDescent="0.25">
      <c r="A11" s="28" t="s">
        <v>96</v>
      </c>
      <c r="B11" s="30"/>
    </row>
    <row r="13" spans="1:13" x14ac:dyDescent="0.25">
      <c r="A13" s="28" t="s">
        <v>98</v>
      </c>
      <c r="B13" s="30"/>
    </row>
    <row r="15" spans="1:13" x14ac:dyDescent="0.25">
      <c r="A15" s="28" t="s">
        <v>97</v>
      </c>
      <c r="B15" s="30"/>
    </row>
  </sheetData>
  <sheetProtection sheet="1" selectLockedCell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D7153558-1EEF-40D3-9EFE-7E2291EC840F}">
          <x14:formula1>
            <xm:f>Sheet1!$G$1:$G$12</xm:f>
          </x14:formula1>
          <xm:sqref>B5</xm:sqref>
        </x14:dataValidation>
        <x14:dataValidation type="list" allowBlank="1" showInputMessage="1" showErrorMessage="1" xr:uid="{2DCBB48A-0E81-43ED-80DC-C725CC47D7CD}">
          <x14:formula1>
            <xm:f>Sheet1!$I$1:$I$18</xm:f>
          </x14:formula1>
          <xm:sqref>B13</xm:sqref>
        </x14:dataValidation>
        <x14:dataValidation type="list" allowBlank="1" showInputMessage="1" showErrorMessage="1" xr:uid="{67DE083A-D679-4C6B-A18F-937BE513337A}">
          <x14:formula1>
            <xm:f>Sheet1!$G$1:$G$15</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B2E91-AFA7-4898-B103-CF5C9FF620AD}">
  <dimension ref="A1:L75"/>
  <sheetViews>
    <sheetView tabSelected="1" workbookViewId="0">
      <selection activeCell="C4" sqref="C4"/>
    </sheetView>
  </sheetViews>
  <sheetFormatPr defaultRowHeight="15" x14ac:dyDescent="0.25"/>
  <cols>
    <col min="1" max="1" width="47.7109375" bestFit="1" customWidth="1"/>
    <col min="2" max="2" width="11.28515625" bestFit="1" customWidth="1"/>
    <col min="3" max="3" width="18.42578125" bestFit="1" customWidth="1"/>
    <col min="4" max="4" width="16.7109375" bestFit="1" customWidth="1"/>
    <col min="5" max="5" width="16.7109375" customWidth="1"/>
    <col min="6" max="6" width="46.85546875" bestFit="1" customWidth="1"/>
    <col min="7" max="7" width="12.42578125" bestFit="1" customWidth="1"/>
    <col min="8" max="9" width="16.7109375" bestFit="1" customWidth="1"/>
  </cols>
  <sheetData>
    <row r="1" spans="1:12" x14ac:dyDescent="0.25">
      <c r="A1" s="5" t="s">
        <v>6</v>
      </c>
      <c r="B1" s="6"/>
      <c r="C1" s="6"/>
      <c r="D1" s="6"/>
      <c r="E1" s="6"/>
      <c r="F1" s="6"/>
      <c r="G1" s="6"/>
      <c r="H1" s="6"/>
      <c r="I1" s="6"/>
      <c r="J1" s="6"/>
      <c r="K1" s="6"/>
      <c r="L1" s="6"/>
    </row>
    <row r="2" spans="1:12" x14ac:dyDescent="0.25">
      <c r="A2" s="67" t="s">
        <v>134</v>
      </c>
      <c r="B2" s="67"/>
      <c r="C2" s="67"/>
      <c r="D2" s="67"/>
      <c r="E2" s="67"/>
      <c r="F2" s="67"/>
      <c r="G2" s="6"/>
      <c r="H2" s="6"/>
      <c r="I2" s="6"/>
      <c r="J2" s="6"/>
      <c r="K2" s="6"/>
      <c r="L2" s="6"/>
    </row>
    <row r="3" spans="1:12" x14ac:dyDescent="0.25">
      <c r="A3" s="5" t="s">
        <v>2</v>
      </c>
      <c r="B3" s="5" t="s">
        <v>3</v>
      </c>
      <c r="C3" s="5" t="s">
        <v>4</v>
      </c>
      <c r="D3" s="5" t="s">
        <v>5</v>
      </c>
      <c r="E3" s="5"/>
      <c r="F3" s="6"/>
      <c r="G3" s="6"/>
      <c r="H3" s="6"/>
      <c r="I3" s="6"/>
      <c r="J3" s="6"/>
      <c r="K3" s="6"/>
      <c r="L3" s="6"/>
    </row>
    <row r="4" spans="1:12" x14ac:dyDescent="0.25">
      <c r="A4" s="6" t="s">
        <v>7</v>
      </c>
      <c r="B4" s="6" t="s">
        <v>8</v>
      </c>
      <c r="C4" s="27"/>
      <c r="D4" s="7">
        <f>(C4*0.18293)/1000</f>
        <v>0</v>
      </c>
      <c r="E4" s="68"/>
      <c r="F4" s="68"/>
      <c r="G4" s="6"/>
      <c r="H4" s="6"/>
      <c r="I4" s="6"/>
      <c r="J4" s="6"/>
      <c r="K4" s="6"/>
      <c r="L4" s="6"/>
    </row>
    <row r="5" spans="1:12" x14ac:dyDescent="0.25">
      <c r="A5" s="6" t="s">
        <v>0</v>
      </c>
      <c r="B5" s="6" t="s">
        <v>8</v>
      </c>
      <c r="C5" s="27"/>
      <c r="D5" s="7">
        <f>(C5*0.207074)/1000</f>
        <v>0</v>
      </c>
      <c r="E5" s="68"/>
      <c r="F5" s="68"/>
      <c r="G5" s="6"/>
      <c r="H5" s="6"/>
      <c r="I5" s="6"/>
      <c r="J5" s="6"/>
      <c r="K5" s="6"/>
      <c r="L5" s="6"/>
    </row>
    <row r="6" spans="1:12" x14ac:dyDescent="0.25">
      <c r="A6" s="5" t="s">
        <v>9</v>
      </c>
      <c r="B6" s="5"/>
      <c r="C6" s="5"/>
      <c r="D6" s="8">
        <f>SUM(D4:D5)</f>
        <v>0</v>
      </c>
      <c r="E6" s="6"/>
      <c r="F6" s="6"/>
      <c r="G6" s="6"/>
      <c r="H6" s="6"/>
      <c r="I6" s="6"/>
      <c r="J6" s="6"/>
      <c r="K6" s="6"/>
      <c r="L6" s="6"/>
    </row>
    <row r="7" spans="1:12" x14ac:dyDescent="0.25">
      <c r="A7" s="5"/>
      <c r="B7" s="5"/>
      <c r="C7" s="5"/>
      <c r="D7" s="8"/>
      <c r="E7" s="6"/>
      <c r="F7" s="6"/>
      <c r="G7" s="6"/>
      <c r="H7" s="6"/>
      <c r="I7" s="6"/>
      <c r="J7" s="6"/>
      <c r="K7" s="6"/>
      <c r="L7" s="6"/>
    </row>
    <row r="8" spans="1:12" x14ac:dyDescent="0.25">
      <c r="A8" s="5" t="s">
        <v>62</v>
      </c>
      <c r="B8" s="5"/>
      <c r="C8" s="5"/>
      <c r="D8" s="8"/>
      <c r="E8" s="6"/>
      <c r="F8" s="6"/>
      <c r="G8" s="6"/>
      <c r="H8" s="6"/>
      <c r="I8" s="6"/>
      <c r="J8" s="6"/>
      <c r="K8" s="6"/>
      <c r="L8" s="6"/>
    </row>
    <row r="9" spans="1:12" x14ac:dyDescent="0.25">
      <c r="A9" s="67" t="s">
        <v>63</v>
      </c>
      <c r="B9" s="67"/>
      <c r="C9" s="67"/>
      <c r="D9" s="67"/>
      <c r="E9" s="6"/>
      <c r="F9" s="6"/>
      <c r="G9" s="6"/>
      <c r="H9" s="6"/>
      <c r="I9" s="6"/>
      <c r="J9" s="6"/>
      <c r="K9" s="6"/>
      <c r="L9" s="6"/>
    </row>
    <row r="10" spans="1:12" ht="30" x14ac:dyDescent="0.25">
      <c r="A10" s="20"/>
      <c r="B10" s="18" t="s">
        <v>3</v>
      </c>
      <c r="C10" s="18" t="s">
        <v>65</v>
      </c>
      <c r="D10" s="20"/>
      <c r="E10" s="6"/>
      <c r="F10" s="6"/>
      <c r="G10" s="6"/>
      <c r="H10" s="6"/>
      <c r="I10" s="6"/>
      <c r="J10" s="6"/>
      <c r="K10" s="6"/>
      <c r="L10" s="6"/>
    </row>
    <row r="11" spans="1:12" x14ac:dyDescent="0.25">
      <c r="A11" s="20" t="s">
        <v>64</v>
      </c>
      <c r="B11" s="20" t="s">
        <v>8</v>
      </c>
      <c r="C11" s="27"/>
      <c r="D11" s="20"/>
      <c r="E11" s="6"/>
      <c r="F11" s="6"/>
      <c r="G11" s="6"/>
      <c r="H11" s="6"/>
      <c r="I11" s="6"/>
      <c r="J11" s="6"/>
      <c r="K11" s="6"/>
      <c r="L11" s="6"/>
    </row>
    <row r="13" spans="1:12" x14ac:dyDescent="0.25">
      <c r="A13" s="58" t="s">
        <v>10</v>
      </c>
      <c r="B13" s="59"/>
      <c r="C13" s="59"/>
      <c r="D13" s="59"/>
      <c r="E13" s="59"/>
      <c r="F13" s="59"/>
      <c r="G13" s="59"/>
      <c r="H13" s="59"/>
      <c r="I13" s="59"/>
    </row>
    <row r="14" spans="1:12" x14ac:dyDescent="0.25">
      <c r="A14" s="59" t="s">
        <v>136</v>
      </c>
      <c r="B14" s="59"/>
      <c r="C14" s="59"/>
      <c r="D14" s="59"/>
      <c r="E14" s="59"/>
      <c r="F14" s="59"/>
      <c r="G14" s="59"/>
      <c r="H14" s="59"/>
      <c r="I14" s="59"/>
    </row>
    <row r="15" spans="1:12" x14ac:dyDescent="0.25">
      <c r="A15" s="59" t="s">
        <v>137</v>
      </c>
      <c r="B15" s="58"/>
      <c r="C15" s="58"/>
      <c r="D15" s="58"/>
      <c r="E15" s="58"/>
      <c r="F15" s="58"/>
      <c r="G15" s="58"/>
      <c r="H15" s="58"/>
      <c r="I15" s="58"/>
    </row>
    <row r="16" spans="1:12" x14ac:dyDescent="0.25">
      <c r="A16" s="58" t="s">
        <v>11</v>
      </c>
      <c r="B16" s="59"/>
      <c r="C16" s="59"/>
      <c r="D16" s="69" t="s">
        <v>43</v>
      </c>
      <c r="E16" s="58" t="s">
        <v>34</v>
      </c>
      <c r="F16" s="59"/>
      <c r="G16" s="59"/>
      <c r="H16" s="59"/>
      <c r="I16" s="59"/>
    </row>
    <row r="17" spans="1:9" x14ac:dyDescent="0.25">
      <c r="A17" s="58" t="s">
        <v>12</v>
      </c>
      <c r="B17" s="58" t="s">
        <v>15</v>
      </c>
      <c r="C17" s="58" t="s">
        <v>5</v>
      </c>
      <c r="D17" s="59"/>
      <c r="E17" s="58" t="s">
        <v>2</v>
      </c>
      <c r="F17" s="58" t="s">
        <v>3</v>
      </c>
      <c r="G17" s="58" t="s">
        <v>4</v>
      </c>
      <c r="H17" s="58" t="s">
        <v>5</v>
      </c>
      <c r="I17" s="59"/>
    </row>
    <row r="18" spans="1:9" x14ac:dyDescent="0.25">
      <c r="A18" s="60" t="s">
        <v>16</v>
      </c>
      <c r="B18" s="9"/>
      <c r="C18" s="61">
        <f>(B18*0.2242)/1000</f>
        <v>0</v>
      </c>
      <c r="D18" s="59"/>
      <c r="E18" s="59" t="s">
        <v>14</v>
      </c>
      <c r="F18" s="59" t="s">
        <v>36</v>
      </c>
      <c r="G18" s="9"/>
      <c r="H18" s="61">
        <f>(G18*2.1)/1000</f>
        <v>0</v>
      </c>
      <c r="I18" s="59"/>
    </row>
    <row r="19" spans="1:9" x14ac:dyDescent="0.25">
      <c r="A19" s="60" t="s">
        <v>17</v>
      </c>
      <c r="B19" s="9"/>
      <c r="C19" s="61">
        <f>(B19*0.26902)/1000</f>
        <v>0</v>
      </c>
      <c r="D19" s="59"/>
      <c r="E19" s="59" t="s">
        <v>13</v>
      </c>
      <c r="F19" s="59" t="s">
        <v>36</v>
      </c>
      <c r="G19" s="9"/>
      <c r="H19" s="61">
        <f>(G19*2.51)/1000</f>
        <v>0</v>
      </c>
      <c r="I19" s="59"/>
    </row>
    <row r="20" spans="1:9" x14ac:dyDescent="0.25">
      <c r="A20" s="60" t="s">
        <v>18</v>
      </c>
      <c r="B20" s="9"/>
      <c r="C20" s="61">
        <f>(B20*0.3357)/1000</f>
        <v>0</v>
      </c>
      <c r="D20" s="59"/>
      <c r="E20" s="59"/>
      <c r="F20" s="59"/>
      <c r="G20" s="59"/>
      <c r="H20" s="59"/>
      <c r="I20" s="59"/>
    </row>
    <row r="21" spans="1:9" x14ac:dyDescent="0.25">
      <c r="A21" s="60" t="s">
        <v>19</v>
      </c>
      <c r="B21" s="9"/>
      <c r="C21" s="61">
        <f>(B21*0.22875)/1000</f>
        <v>0</v>
      </c>
      <c r="D21" s="59"/>
      <c r="E21" s="59"/>
      <c r="F21" s="59"/>
      <c r="G21" s="59"/>
      <c r="H21" s="59"/>
      <c r="I21" s="59"/>
    </row>
    <row r="22" spans="1:9" x14ac:dyDescent="0.25">
      <c r="A22" s="60" t="s">
        <v>20</v>
      </c>
      <c r="B22" s="9"/>
      <c r="C22" s="61">
        <f>(B22*0.28013)/1000</f>
        <v>0</v>
      </c>
      <c r="D22" s="59"/>
      <c r="E22" s="59"/>
      <c r="F22" s="59"/>
      <c r="G22" s="59"/>
      <c r="H22" s="59"/>
      <c r="I22" s="59"/>
    </row>
    <row r="23" spans="1:9" x14ac:dyDescent="0.25">
      <c r="A23" s="60" t="s">
        <v>21</v>
      </c>
      <c r="B23" s="9"/>
      <c r="C23" s="61">
        <f>(B23*0.40792)/1000</f>
        <v>0</v>
      </c>
      <c r="D23" s="59"/>
      <c r="E23" s="59"/>
      <c r="F23" s="59"/>
      <c r="G23" s="59"/>
      <c r="H23" s="59"/>
      <c r="I23" s="59"/>
    </row>
    <row r="24" spans="1:9" x14ac:dyDescent="0.25">
      <c r="A24" s="60" t="s">
        <v>22</v>
      </c>
      <c r="B24" s="9"/>
      <c r="C24" s="61">
        <f>(B24*0.2266)/1000</f>
        <v>0</v>
      </c>
      <c r="D24" s="59"/>
      <c r="E24" s="59"/>
      <c r="F24" s="59"/>
      <c r="G24" s="59"/>
      <c r="H24" s="59"/>
      <c r="I24" s="59"/>
    </row>
    <row r="25" spans="1:9" x14ac:dyDescent="0.25">
      <c r="A25" s="60" t="s">
        <v>23</v>
      </c>
      <c r="B25" s="9"/>
      <c r="C25" s="61">
        <f>(B25*0.28676)/1000</f>
        <v>0</v>
      </c>
      <c r="D25" s="59"/>
      <c r="E25" s="59"/>
      <c r="F25" s="59"/>
      <c r="G25" s="59"/>
      <c r="H25" s="59"/>
      <c r="I25" s="59"/>
    </row>
    <row r="26" spans="1:9" x14ac:dyDescent="0.25">
      <c r="A26" s="60" t="s">
        <v>24</v>
      </c>
      <c r="B26" s="9"/>
      <c r="C26" s="61">
        <f>(B26*0.43812)/1000</f>
        <v>0</v>
      </c>
      <c r="D26" s="59"/>
      <c r="E26" s="59"/>
      <c r="F26" s="59"/>
      <c r="G26" s="59"/>
      <c r="H26" s="59"/>
      <c r="I26" s="59"/>
    </row>
    <row r="27" spans="1:9" x14ac:dyDescent="0.25">
      <c r="A27" s="70" t="s">
        <v>25</v>
      </c>
      <c r="B27" s="9"/>
      <c r="C27" s="61">
        <f>(B27*0.16336)/1000</f>
        <v>0</v>
      </c>
      <c r="D27" s="59"/>
      <c r="E27" s="59"/>
      <c r="F27" s="59"/>
      <c r="G27" s="59"/>
      <c r="H27" s="59"/>
      <c r="I27" s="59"/>
    </row>
    <row r="28" spans="1:9" x14ac:dyDescent="0.25">
      <c r="A28" s="60" t="s">
        <v>26</v>
      </c>
      <c r="B28" s="9"/>
      <c r="C28" s="61">
        <f>(B28*0.17549)/1000</f>
        <v>0</v>
      </c>
      <c r="D28" s="59"/>
      <c r="E28" s="59"/>
      <c r="F28" s="59"/>
      <c r="G28" s="59"/>
      <c r="H28" s="59"/>
      <c r="I28" s="59"/>
    </row>
    <row r="29" spans="1:9" x14ac:dyDescent="0.25">
      <c r="A29" s="60" t="s">
        <v>27</v>
      </c>
      <c r="B29" s="9"/>
      <c r="C29" s="61">
        <f>(B29*0.2453)/1000</f>
        <v>0</v>
      </c>
      <c r="D29" s="59"/>
      <c r="E29" s="59"/>
      <c r="F29" s="59"/>
      <c r="G29" s="59"/>
      <c r="H29" s="59"/>
      <c r="I29" s="59"/>
    </row>
    <row r="30" spans="1:9" x14ac:dyDescent="0.25">
      <c r="A30" s="70" t="s">
        <v>28</v>
      </c>
      <c r="B30" s="9"/>
      <c r="C30" s="61">
        <f>(B30*0)/1000</f>
        <v>0</v>
      </c>
      <c r="D30" s="59"/>
      <c r="E30" s="59"/>
      <c r="F30" s="59"/>
      <c r="G30" s="59"/>
      <c r="H30" s="59"/>
      <c r="I30" s="59"/>
    </row>
    <row r="31" spans="1:9" x14ac:dyDescent="0.25">
      <c r="A31" s="60" t="s">
        <v>29</v>
      </c>
      <c r="B31" s="9"/>
      <c r="C31" s="61">
        <f>(B31*0.78752)/1000</f>
        <v>0</v>
      </c>
      <c r="D31" s="59"/>
      <c r="E31" s="59"/>
      <c r="F31" s="59"/>
      <c r="G31" s="59"/>
      <c r="H31" s="59"/>
      <c r="I31" s="59"/>
    </row>
    <row r="32" spans="1:9" x14ac:dyDescent="0.25">
      <c r="A32" s="60" t="s">
        <v>30</v>
      </c>
      <c r="B32" s="9"/>
      <c r="C32" s="61">
        <f>(B32*0.95398)/1000</f>
        <v>0</v>
      </c>
      <c r="D32" s="59"/>
      <c r="E32" s="59"/>
      <c r="F32" s="59"/>
      <c r="G32" s="59"/>
      <c r="H32" s="59"/>
      <c r="I32" s="59"/>
    </row>
    <row r="33" spans="1:11" x14ac:dyDescent="0.25">
      <c r="A33" s="60" t="s">
        <v>31</v>
      </c>
      <c r="B33" s="9"/>
      <c r="C33" s="61">
        <f>(B33*1.56808)/1000</f>
        <v>0</v>
      </c>
      <c r="D33" s="59"/>
      <c r="E33" s="59"/>
      <c r="F33" s="59"/>
      <c r="G33" s="59"/>
      <c r="H33" s="59"/>
      <c r="I33" s="59"/>
    </row>
    <row r="34" spans="1:11" x14ac:dyDescent="0.25">
      <c r="A34" s="60" t="s">
        <v>32</v>
      </c>
      <c r="B34" s="9"/>
      <c r="C34" s="61">
        <f>(B34*1.2335)/1000</f>
        <v>0</v>
      </c>
      <c r="D34" s="59"/>
      <c r="E34" s="59"/>
      <c r="F34" s="59"/>
      <c r="G34" s="59"/>
      <c r="H34" s="59"/>
      <c r="I34" s="59"/>
    </row>
    <row r="35" spans="1:11" x14ac:dyDescent="0.25">
      <c r="A35" s="60" t="s">
        <v>33</v>
      </c>
      <c r="B35" s="9"/>
      <c r="C35" s="61">
        <f>(B35*1.46876)/1000</f>
        <v>0</v>
      </c>
      <c r="D35" s="59"/>
      <c r="E35" s="59"/>
      <c r="F35" s="59"/>
      <c r="G35" s="59"/>
      <c r="H35" s="59"/>
      <c r="I35" s="59"/>
    </row>
    <row r="36" spans="1:11" x14ac:dyDescent="0.25">
      <c r="A36" s="58" t="s">
        <v>35</v>
      </c>
      <c r="B36" s="59"/>
      <c r="C36" s="62">
        <f>(SUM(C18:C35))+(SUM(H18:H19))</f>
        <v>0</v>
      </c>
      <c r="D36" s="59"/>
      <c r="E36" s="59"/>
      <c r="F36" s="59"/>
      <c r="G36" s="59"/>
      <c r="H36" s="59"/>
      <c r="I36" s="59"/>
    </row>
    <row r="38" spans="1:11" x14ac:dyDescent="0.25">
      <c r="A38" s="31" t="s">
        <v>44</v>
      </c>
      <c r="B38" s="32"/>
      <c r="C38" s="32"/>
      <c r="D38" s="32"/>
      <c r="E38" s="32"/>
      <c r="F38" s="32"/>
    </row>
    <row r="39" spans="1:11" ht="28.15" customHeight="1" x14ac:dyDescent="0.25">
      <c r="A39" s="32" t="s">
        <v>135</v>
      </c>
      <c r="B39" s="32"/>
      <c r="C39" s="32"/>
      <c r="D39" s="32"/>
      <c r="E39" s="32"/>
      <c r="F39" s="32"/>
    </row>
    <row r="40" spans="1:11" x14ac:dyDescent="0.25">
      <c r="A40" s="31" t="s">
        <v>45</v>
      </c>
      <c r="B40" s="31" t="s">
        <v>3</v>
      </c>
      <c r="C40" s="31" t="s">
        <v>4</v>
      </c>
      <c r="D40" s="31" t="s">
        <v>5</v>
      </c>
      <c r="E40" s="32"/>
      <c r="F40" s="32"/>
    </row>
    <row r="41" spans="1:11" x14ac:dyDescent="0.25">
      <c r="A41" s="32" t="s">
        <v>46</v>
      </c>
      <c r="B41" s="32" t="s">
        <v>49</v>
      </c>
      <c r="C41" s="35"/>
      <c r="D41" s="33">
        <f>(C41*677)/1000</f>
        <v>0</v>
      </c>
      <c r="E41" s="32"/>
      <c r="F41" s="32"/>
    </row>
    <row r="42" spans="1:11" x14ac:dyDescent="0.25">
      <c r="A42" s="32" t="s">
        <v>47</v>
      </c>
      <c r="B42" s="32" t="s">
        <v>49</v>
      </c>
      <c r="C42" s="35"/>
      <c r="D42" s="33">
        <f>(C42*1924)/1000</f>
        <v>0</v>
      </c>
      <c r="E42" s="32"/>
      <c r="F42" s="32"/>
    </row>
    <row r="43" spans="1:11" x14ac:dyDescent="0.25">
      <c r="A43" s="32" t="s">
        <v>48</v>
      </c>
      <c r="B43" s="32" t="s">
        <v>49</v>
      </c>
      <c r="C43" s="35"/>
      <c r="D43" s="33">
        <f>(C43*1760)/1000</f>
        <v>0</v>
      </c>
      <c r="E43" s="32"/>
      <c r="F43" s="32"/>
    </row>
    <row r="44" spans="1:11" x14ac:dyDescent="0.25">
      <c r="A44" s="31" t="s">
        <v>55</v>
      </c>
      <c r="B44" s="32"/>
      <c r="C44" s="32"/>
      <c r="D44" s="34">
        <f>SUM(D41:D43)</f>
        <v>0</v>
      </c>
      <c r="E44" s="32"/>
      <c r="F44" s="32"/>
    </row>
    <row r="45" spans="1:11" x14ac:dyDescent="0.25">
      <c r="A45" s="1"/>
      <c r="D45" s="2"/>
    </row>
    <row r="46" spans="1:11" x14ac:dyDescent="0.25">
      <c r="A46" s="22" t="s">
        <v>38</v>
      </c>
      <c r="B46" s="21"/>
      <c r="C46" s="21"/>
      <c r="D46" s="21"/>
      <c r="E46" s="21"/>
      <c r="F46" s="21"/>
      <c r="G46" s="21"/>
      <c r="H46" s="21"/>
      <c r="I46" s="21"/>
      <c r="J46" s="21"/>
      <c r="K46" s="21"/>
    </row>
    <row r="47" spans="1:11" x14ac:dyDescent="0.25">
      <c r="A47" s="21" t="s">
        <v>125</v>
      </c>
      <c r="B47" s="21"/>
      <c r="C47" s="21"/>
      <c r="D47" s="21"/>
      <c r="E47" s="21"/>
      <c r="F47" s="21"/>
      <c r="G47" s="21"/>
      <c r="H47" s="21"/>
      <c r="I47" s="21"/>
      <c r="J47" s="21"/>
      <c r="K47" s="21"/>
    </row>
    <row r="48" spans="1:11" x14ac:dyDescent="0.25">
      <c r="A48" s="22" t="s">
        <v>1</v>
      </c>
      <c r="B48" s="22" t="s">
        <v>3</v>
      </c>
      <c r="C48" s="22" t="s">
        <v>4</v>
      </c>
      <c r="D48" s="22" t="s">
        <v>5</v>
      </c>
      <c r="E48" s="21"/>
      <c r="F48" s="21"/>
      <c r="G48" s="21"/>
      <c r="H48" s="21"/>
      <c r="I48" s="21"/>
      <c r="J48" s="21"/>
      <c r="K48" s="21"/>
    </row>
    <row r="49" spans="1:11" x14ac:dyDescent="0.25">
      <c r="A49" s="21" t="s">
        <v>39</v>
      </c>
      <c r="B49" s="21" t="s">
        <v>41</v>
      </c>
      <c r="C49" s="24"/>
      <c r="D49" s="23">
        <f>(C49*0.177)/1000</f>
        <v>0</v>
      </c>
      <c r="E49" s="21"/>
      <c r="F49" s="21"/>
      <c r="G49" s="21"/>
      <c r="H49" s="21"/>
      <c r="I49" s="21"/>
      <c r="J49" s="21"/>
      <c r="K49" s="21"/>
    </row>
    <row r="50" spans="1:11" x14ac:dyDescent="0.25">
      <c r="A50" s="21" t="s">
        <v>40</v>
      </c>
      <c r="B50" s="21" t="s">
        <v>41</v>
      </c>
      <c r="C50" s="24"/>
      <c r="D50" s="23">
        <f>(C50*0.201)/1000</f>
        <v>0</v>
      </c>
      <c r="E50" s="21"/>
      <c r="F50" s="21"/>
      <c r="G50" s="21"/>
      <c r="H50" s="21"/>
      <c r="I50" s="21"/>
      <c r="J50" s="21"/>
      <c r="K50" s="21"/>
    </row>
    <row r="51" spans="1:11" x14ac:dyDescent="0.25">
      <c r="A51" s="22" t="s">
        <v>80</v>
      </c>
      <c r="B51" s="21"/>
      <c r="C51" s="21"/>
      <c r="D51" s="25">
        <f>SUM(D49:D50)</f>
        <v>0</v>
      </c>
      <c r="E51" s="21"/>
      <c r="F51" s="21"/>
      <c r="G51" s="21"/>
      <c r="H51" s="21"/>
      <c r="I51" s="21"/>
      <c r="J51" s="21"/>
      <c r="K51" s="21"/>
    </row>
    <row r="53" spans="1:11" x14ac:dyDescent="0.25">
      <c r="A53" s="11" t="s">
        <v>42</v>
      </c>
      <c r="B53" s="10"/>
      <c r="C53" s="10"/>
      <c r="D53" s="10"/>
      <c r="E53" s="10"/>
      <c r="F53" s="10"/>
      <c r="G53" s="10"/>
      <c r="H53" s="10"/>
      <c r="I53" s="10"/>
    </row>
    <row r="54" spans="1:11" x14ac:dyDescent="0.25">
      <c r="A54" s="10" t="s">
        <v>61</v>
      </c>
      <c r="B54" s="10"/>
      <c r="C54" s="10"/>
      <c r="D54" s="10"/>
      <c r="E54" s="10"/>
      <c r="F54" s="10"/>
      <c r="G54" s="10"/>
      <c r="H54" s="10"/>
      <c r="I54" s="10"/>
    </row>
    <row r="55" spans="1:11" x14ac:dyDescent="0.25">
      <c r="A55" s="11" t="s">
        <v>54</v>
      </c>
      <c r="B55" s="10"/>
      <c r="C55" s="10"/>
      <c r="D55" s="10"/>
      <c r="E55" s="13" t="s">
        <v>43</v>
      </c>
      <c r="F55" s="11" t="s">
        <v>52</v>
      </c>
      <c r="G55" s="10"/>
      <c r="H55" s="10"/>
      <c r="I55" s="10"/>
    </row>
    <row r="56" spans="1:11" x14ac:dyDescent="0.25">
      <c r="A56" s="11" t="s">
        <v>51</v>
      </c>
      <c r="B56" s="11" t="s">
        <v>3</v>
      </c>
      <c r="C56" s="11" t="s">
        <v>4</v>
      </c>
      <c r="D56" s="11" t="s">
        <v>5</v>
      </c>
      <c r="E56" s="10"/>
      <c r="F56" s="11" t="s">
        <v>51</v>
      </c>
      <c r="G56" s="11" t="s">
        <v>3</v>
      </c>
      <c r="H56" s="11" t="s">
        <v>4</v>
      </c>
      <c r="I56" s="11" t="s">
        <v>5</v>
      </c>
    </row>
    <row r="57" spans="1:11" x14ac:dyDescent="0.25">
      <c r="A57" s="10" t="s">
        <v>50</v>
      </c>
      <c r="B57" s="10" t="s">
        <v>53</v>
      </c>
      <c r="C57" s="15"/>
      <c r="D57" s="12">
        <f>(C57*21.281)/1000</f>
        <v>0</v>
      </c>
      <c r="E57" s="10"/>
      <c r="F57" s="10" t="s">
        <v>50</v>
      </c>
      <c r="G57" s="10" t="s">
        <v>53</v>
      </c>
      <c r="H57" s="15"/>
      <c r="I57" s="12">
        <f>(H57*8.884)/1000</f>
        <v>0</v>
      </c>
    </row>
    <row r="58" spans="1:11" x14ac:dyDescent="0.25">
      <c r="A58" s="10" t="s">
        <v>85</v>
      </c>
      <c r="B58" s="10" t="s">
        <v>53</v>
      </c>
      <c r="C58" s="15"/>
      <c r="D58" s="12">
        <f>(C58*8.912)/1000</f>
        <v>0</v>
      </c>
      <c r="E58" s="10"/>
      <c r="F58" s="10" t="s">
        <v>85</v>
      </c>
      <c r="G58" s="10" t="s">
        <v>53</v>
      </c>
      <c r="H58" s="15"/>
      <c r="I58" s="12">
        <f>(H58*700.21)/1000</f>
        <v>0</v>
      </c>
    </row>
    <row r="59" spans="1:11" x14ac:dyDescent="0.25">
      <c r="A59" s="10" t="s">
        <v>89</v>
      </c>
      <c r="B59" s="10" t="s">
        <v>53</v>
      </c>
      <c r="C59" s="15"/>
      <c r="D59" s="12">
        <f>(C59*8.912)/1000</f>
        <v>0</v>
      </c>
      <c r="E59" s="10"/>
      <c r="F59" s="10" t="s">
        <v>89</v>
      </c>
      <c r="G59" s="10" t="s">
        <v>53</v>
      </c>
      <c r="H59" s="15"/>
      <c r="I59" s="12">
        <f>(H59*646.607)/1000</f>
        <v>0</v>
      </c>
    </row>
    <row r="60" spans="1:11" x14ac:dyDescent="0.25">
      <c r="A60" s="10" t="s">
        <v>88</v>
      </c>
      <c r="B60" s="10" t="s">
        <v>53</v>
      </c>
      <c r="C60" s="15"/>
      <c r="D60" s="12">
        <f t="shared" ref="D60:D66" si="0">(C60*21.281)/1000</f>
        <v>0</v>
      </c>
      <c r="E60" s="10"/>
      <c r="F60" s="10" t="s">
        <v>88</v>
      </c>
      <c r="G60" s="10" t="s">
        <v>53</v>
      </c>
      <c r="H60" s="15"/>
      <c r="I60" s="12">
        <f>(H60*520.335)/1000</f>
        <v>0</v>
      </c>
    </row>
    <row r="61" spans="1:11" x14ac:dyDescent="0.25">
      <c r="A61" s="10" t="s">
        <v>144</v>
      </c>
      <c r="B61" s="10" t="s">
        <v>53</v>
      </c>
      <c r="C61" s="15"/>
      <c r="D61" s="12">
        <f t="shared" si="0"/>
        <v>0</v>
      </c>
      <c r="E61" s="10"/>
      <c r="F61" s="10" t="s">
        <v>82</v>
      </c>
      <c r="G61" s="10" t="s">
        <v>53</v>
      </c>
      <c r="H61" s="15"/>
      <c r="I61" s="12">
        <f>(H61*8.884)/1000</f>
        <v>0</v>
      </c>
    </row>
    <row r="62" spans="1:11" x14ac:dyDescent="0.25">
      <c r="A62" s="10" t="s">
        <v>86</v>
      </c>
      <c r="B62" s="10" t="s">
        <v>53</v>
      </c>
      <c r="C62" s="15"/>
      <c r="D62" s="12">
        <f t="shared" si="0"/>
        <v>0</v>
      </c>
      <c r="E62" s="10"/>
      <c r="F62" s="10" t="s">
        <v>86</v>
      </c>
      <c r="G62" s="10" t="s">
        <v>53</v>
      </c>
      <c r="H62" s="15"/>
      <c r="I62" s="12">
        <f>(H62*925.245)/1000</f>
        <v>0</v>
      </c>
    </row>
    <row r="63" spans="1:11" x14ac:dyDescent="0.25">
      <c r="A63" s="10" t="s">
        <v>81</v>
      </c>
      <c r="B63" s="10" t="s">
        <v>53</v>
      </c>
      <c r="C63" s="15"/>
      <c r="D63" s="12">
        <f t="shared" si="0"/>
        <v>0</v>
      </c>
      <c r="E63" s="10"/>
      <c r="F63" s="10" t="s">
        <v>81</v>
      </c>
      <c r="G63" s="10" t="s">
        <v>53</v>
      </c>
      <c r="H63" s="15"/>
      <c r="I63" s="12">
        <f>(H63*8.884)/1000</f>
        <v>0</v>
      </c>
    </row>
    <row r="64" spans="1:11" x14ac:dyDescent="0.25">
      <c r="A64" s="10" t="s">
        <v>83</v>
      </c>
      <c r="B64" s="10" t="s">
        <v>53</v>
      </c>
      <c r="C64" s="15"/>
      <c r="D64" s="12">
        <f t="shared" si="0"/>
        <v>0</v>
      </c>
      <c r="E64" s="10"/>
      <c r="F64" s="10" t="s">
        <v>83</v>
      </c>
      <c r="G64" s="10" t="s">
        <v>53</v>
      </c>
      <c r="H64" s="15"/>
      <c r="I64" s="12">
        <f>(H64*8.884)/1000</f>
        <v>0</v>
      </c>
    </row>
    <row r="65" spans="1:9" x14ac:dyDescent="0.25">
      <c r="A65" s="10" t="s">
        <v>84</v>
      </c>
      <c r="B65" s="10" t="s">
        <v>53</v>
      </c>
      <c r="C65" s="15"/>
      <c r="D65" s="12">
        <f t="shared" si="0"/>
        <v>0</v>
      </c>
      <c r="E65" s="10"/>
      <c r="F65" s="10" t="s">
        <v>84</v>
      </c>
      <c r="G65" s="10" t="s">
        <v>53</v>
      </c>
      <c r="H65" s="15"/>
      <c r="I65" s="12">
        <f>(H65*1164.39)/1000</f>
        <v>0</v>
      </c>
    </row>
    <row r="66" spans="1:9" x14ac:dyDescent="0.25">
      <c r="A66" s="10" t="s">
        <v>87</v>
      </c>
      <c r="B66" s="10" t="s">
        <v>53</v>
      </c>
      <c r="C66" s="15"/>
      <c r="D66" s="12">
        <f t="shared" si="0"/>
        <v>0</v>
      </c>
      <c r="E66" s="10"/>
      <c r="F66" s="10" t="s">
        <v>87</v>
      </c>
      <c r="G66" s="10" t="s">
        <v>53</v>
      </c>
      <c r="H66" s="15"/>
      <c r="I66" s="12">
        <f>(H66*496.683)/1000</f>
        <v>0</v>
      </c>
    </row>
    <row r="67" spans="1:9" x14ac:dyDescent="0.25">
      <c r="A67" s="11" t="s">
        <v>56</v>
      </c>
      <c r="B67" s="14">
        <f>SUM(D57:D66,I57:I66)</f>
        <v>0</v>
      </c>
      <c r="C67" s="10"/>
      <c r="D67" s="10"/>
      <c r="E67" s="10"/>
      <c r="F67" s="10"/>
      <c r="G67" s="10"/>
      <c r="H67" s="10"/>
      <c r="I67" s="10"/>
    </row>
    <row r="69" spans="1:9" ht="30" x14ac:dyDescent="0.25">
      <c r="A69" s="1" t="s">
        <v>57</v>
      </c>
      <c r="B69" s="3" t="s">
        <v>59</v>
      </c>
      <c r="C69" s="1" t="s">
        <v>60</v>
      </c>
    </row>
    <row r="70" spans="1:9" x14ac:dyDescent="0.25">
      <c r="A70" s="6" t="s">
        <v>6</v>
      </c>
      <c r="B70" s="7">
        <f>D6</f>
        <v>0</v>
      </c>
      <c r="C70" s="16" t="str">
        <f>IF(B75,B70/B75,"")</f>
        <v/>
      </c>
    </row>
    <row r="71" spans="1:9" x14ac:dyDescent="0.25">
      <c r="A71" s="59" t="s">
        <v>10</v>
      </c>
      <c r="B71" s="61">
        <f>C36</f>
        <v>0</v>
      </c>
      <c r="C71" s="63" t="str">
        <f>IF(B75,B71/B75,"")</f>
        <v/>
      </c>
    </row>
    <row r="72" spans="1:9" x14ac:dyDescent="0.25">
      <c r="A72" s="32" t="s">
        <v>44</v>
      </c>
      <c r="B72" s="33">
        <f>D44</f>
        <v>0</v>
      </c>
      <c r="C72" s="36" t="str">
        <f>IF(B75,B72/B75,"")</f>
        <v/>
      </c>
    </row>
    <row r="73" spans="1:9" x14ac:dyDescent="0.25">
      <c r="A73" s="21" t="s">
        <v>38</v>
      </c>
      <c r="B73" s="23">
        <f>D51</f>
        <v>0</v>
      </c>
      <c r="C73" s="26" t="str">
        <f>IF(B75,B73/B75,"")</f>
        <v/>
      </c>
    </row>
    <row r="74" spans="1:9" x14ac:dyDescent="0.25">
      <c r="A74" s="10" t="s">
        <v>37</v>
      </c>
      <c r="B74" s="12">
        <f>B67</f>
        <v>0</v>
      </c>
      <c r="C74" s="17" t="str">
        <f>IF(B75,B74/B75,"")</f>
        <v/>
      </c>
    </row>
    <row r="75" spans="1:9" x14ac:dyDescent="0.25">
      <c r="A75" s="1" t="s">
        <v>58</v>
      </c>
      <c r="B75" s="2">
        <f>SUM(B70:B74)</f>
        <v>0</v>
      </c>
      <c r="C75" s="4">
        <f>SUM(C70:C74)</f>
        <v>0</v>
      </c>
    </row>
  </sheetData>
  <sheetProtection sheet="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244B8-91F5-4B51-B1A4-9849DCF89AB4}">
  <dimension ref="B2:J32"/>
  <sheetViews>
    <sheetView workbookViewId="0">
      <selection activeCell="B4" sqref="B4"/>
    </sheetView>
  </sheetViews>
  <sheetFormatPr defaultColWidth="8.85546875" defaultRowHeight="15" x14ac:dyDescent="0.25"/>
  <cols>
    <col min="1" max="1" width="8.85546875" style="19"/>
    <col min="2" max="2" width="21.7109375" style="19" customWidth="1"/>
    <col min="3" max="3" width="16.7109375" style="19" bestFit="1" customWidth="1"/>
    <col min="4" max="6" width="8.85546875" style="19"/>
    <col min="7" max="7" width="10.28515625" style="19" customWidth="1"/>
    <col min="8" max="16384" width="8.85546875" style="19"/>
  </cols>
  <sheetData>
    <row r="2" spans="2:10" x14ac:dyDescent="0.25">
      <c r="B2" s="42" t="s">
        <v>66</v>
      </c>
      <c r="C2" s="43"/>
      <c r="D2" s="43"/>
      <c r="E2" s="43"/>
      <c r="F2" s="43"/>
      <c r="G2" s="44"/>
    </row>
    <row r="3" spans="2:10" x14ac:dyDescent="0.25">
      <c r="B3" s="45"/>
      <c r="G3" s="46"/>
    </row>
    <row r="4" spans="2:10" x14ac:dyDescent="0.25">
      <c r="B4" s="45" t="s">
        <v>140</v>
      </c>
      <c r="G4" s="46"/>
      <c r="H4" s="41"/>
      <c r="I4" s="41"/>
      <c r="J4" s="41"/>
    </row>
    <row r="5" spans="2:10" x14ac:dyDescent="0.25">
      <c r="B5" s="45" t="s">
        <v>138</v>
      </c>
      <c r="G5" s="46"/>
      <c r="H5" s="41"/>
      <c r="I5" s="41"/>
      <c r="J5" s="41"/>
    </row>
    <row r="6" spans="2:10" x14ac:dyDescent="0.25">
      <c r="B6" s="45" t="s">
        <v>139</v>
      </c>
      <c r="G6" s="46"/>
      <c r="H6" s="41"/>
      <c r="I6" s="41"/>
      <c r="J6" s="41"/>
    </row>
    <row r="7" spans="2:10" x14ac:dyDescent="0.25">
      <c r="B7" s="45"/>
      <c r="G7" s="46"/>
    </row>
    <row r="8" spans="2:10" x14ac:dyDescent="0.25">
      <c r="B8" s="47" t="s">
        <v>67</v>
      </c>
      <c r="G8" s="46"/>
    </row>
    <row r="9" spans="2:10" x14ac:dyDescent="0.25">
      <c r="B9" s="45" t="s">
        <v>68</v>
      </c>
      <c r="G9" s="46"/>
    </row>
    <row r="10" spans="2:10" x14ac:dyDescent="0.25">
      <c r="B10" s="45"/>
      <c r="G10" s="46"/>
    </row>
    <row r="11" spans="2:10" x14ac:dyDescent="0.25">
      <c r="B11" s="45"/>
      <c r="C11" s="48" t="s">
        <v>5</v>
      </c>
      <c r="G11" s="46"/>
    </row>
    <row r="12" spans="2:10" x14ac:dyDescent="0.25">
      <c r="B12" s="45" t="s">
        <v>69</v>
      </c>
      <c r="C12" s="49">
        <f>'Emissions Calculation Tool'!D4</f>
        <v>0</v>
      </c>
      <c r="G12" s="46"/>
    </row>
    <row r="13" spans="2:10" x14ac:dyDescent="0.25">
      <c r="B13" s="45" t="s">
        <v>70</v>
      </c>
      <c r="C13" s="49">
        <f>'Emissions Calculation Tool'!D44</f>
        <v>0</v>
      </c>
      <c r="G13" s="46"/>
    </row>
    <row r="14" spans="2:10" x14ac:dyDescent="0.25">
      <c r="B14" s="45" t="s">
        <v>10</v>
      </c>
      <c r="C14" s="49">
        <f>'Emissions Calculation Tool'!C36</f>
        <v>0</v>
      </c>
      <c r="G14" s="46"/>
    </row>
    <row r="15" spans="2:10" x14ac:dyDescent="0.25">
      <c r="B15" s="47" t="s">
        <v>72</v>
      </c>
      <c r="C15" s="53">
        <f>SUM(C12:C14)</f>
        <v>0</v>
      </c>
      <c r="G15" s="46"/>
    </row>
    <row r="16" spans="2:10" x14ac:dyDescent="0.25">
      <c r="B16" s="45"/>
      <c r="G16" s="46"/>
    </row>
    <row r="17" spans="2:7" x14ac:dyDescent="0.25">
      <c r="B17" s="47" t="s">
        <v>75</v>
      </c>
      <c r="G17" s="46"/>
    </row>
    <row r="18" spans="2:7" x14ac:dyDescent="0.25">
      <c r="B18" s="45" t="s">
        <v>71</v>
      </c>
      <c r="G18" s="46"/>
    </row>
    <row r="19" spans="2:7" x14ac:dyDescent="0.25">
      <c r="B19" s="45"/>
      <c r="G19" s="46"/>
    </row>
    <row r="20" spans="2:7" x14ac:dyDescent="0.25">
      <c r="B20" s="45"/>
      <c r="C20" s="48" t="s">
        <v>5</v>
      </c>
      <c r="G20" s="46"/>
    </row>
    <row r="21" spans="2:7" x14ac:dyDescent="0.25">
      <c r="B21" s="45" t="s">
        <v>0</v>
      </c>
      <c r="C21" s="49">
        <f>'Emissions Calculation Tool'!D5</f>
        <v>0</v>
      </c>
      <c r="G21" s="46"/>
    </row>
    <row r="22" spans="2:7" x14ac:dyDescent="0.25">
      <c r="B22" s="47" t="s">
        <v>73</v>
      </c>
      <c r="C22" s="53">
        <f>C21</f>
        <v>0</v>
      </c>
      <c r="G22" s="46"/>
    </row>
    <row r="23" spans="2:7" x14ac:dyDescent="0.25">
      <c r="B23" s="45"/>
      <c r="G23" s="46"/>
    </row>
    <row r="24" spans="2:7" x14ac:dyDescent="0.25">
      <c r="B24" s="47" t="s">
        <v>74</v>
      </c>
      <c r="G24" s="46"/>
    </row>
    <row r="25" spans="2:7" x14ac:dyDescent="0.25">
      <c r="B25" s="45" t="s">
        <v>76</v>
      </c>
      <c r="G25" s="46"/>
    </row>
    <row r="26" spans="2:7" x14ac:dyDescent="0.25">
      <c r="B26" s="45"/>
      <c r="G26" s="46"/>
    </row>
    <row r="27" spans="2:7" x14ac:dyDescent="0.25">
      <c r="B27" s="45"/>
      <c r="C27" s="48" t="s">
        <v>5</v>
      </c>
      <c r="G27" s="46"/>
    </row>
    <row r="28" spans="2:7" x14ac:dyDescent="0.25">
      <c r="B28" s="45" t="s">
        <v>38</v>
      </c>
      <c r="C28" s="49">
        <f>'Emissions Calculation Tool'!D49+'Emissions Calculation Tool'!D50</f>
        <v>0</v>
      </c>
      <c r="G28" s="46"/>
    </row>
    <row r="29" spans="2:7" x14ac:dyDescent="0.25">
      <c r="B29" s="45" t="s">
        <v>77</v>
      </c>
      <c r="C29" s="49">
        <f>SUM('Emissions Calculation Tool'!D57:D65,'Emissions Calculation Tool'!I57:I65)</f>
        <v>0</v>
      </c>
      <c r="G29" s="46"/>
    </row>
    <row r="30" spans="2:7" x14ac:dyDescent="0.25">
      <c r="B30" s="47" t="s">
        <v>78</v>
      </c>
      <c r="C30" s="53">
        <f>SUM(C28:C29)</f>
        <v>0</v>
      </c>
      <c r="G30" s="46"/>
    </row>
    <row r="31" spans="2:7" x14ac:dyDescent="0.25">
      <c r="B31" s="45"/>
      <c r="G31" s="46"/>
    </row>
    <row r="32" spans="2:7" x14ac:dyDescent="0.25">
      <c r="B32" s="50" t="s">
        <v>79</v>
      </c>
      <c r="C32" s="54">
        <f>C15+C22+C30</f>
        <v>0</v>
      </c>
      <c r="D32" s="51"/>
      <c r="E32" s="51"/>
      <c r="F32" s="51"/>
      <c r="G32" s="52"/>
    </row>
  </sheetData>
  <sheetProtection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2D69A-3B40-4737-83E0-B5538AA5AD8B}">
  <dimension ref="A1:A7"/>
  <sheetViews>
    <sheetView workbookViewId="0">
      <selection activeCell="A4" sqref="A4"/>
    </sheetView>
  </sheetViews>
  <sheetFormatPr defaultRowHeight="15" x14ac:dyDescent="0.25"/>
  <cols>
    <col min="1" max="1" width="234.85546875" customWidth="1"/>
  </cols>
  <sheetData>
    <row r="1" spans="1:1" ht="75" x14ac:dyDescent="0.25">
      <c r="A1" s="56" t="s">
        <v>130</v>
      </c>
    </row>
    <row r="2" spans="1:1" x14ac:dyDescent="0.25">
      <c r="A2" s="57" t="s">
        <v>131</v>
      </c>
    </row>
    <row r="3" spans="1:1" ht="330" x14ac:dyDescent="0.25">
      <c r="A3" s="55" t="s">
        <v>132</v>
      </c>
    </row>
    <row r="4" spans="1:1" ht="120" x14ac:dyDescent="0.25">
      <c r="A4" s="64" t="s">
        <v>126</v>
      </c>
    </row>
    <row r="5" spans="1:1" ht="150" x14ac:dyDescent="0.25">
      <c r="A5" s="38" t="s">
        <v>127</v>
      </c>
    </row>
    <row r="6" spans="1:1" ht="150" x14ac:dyDescent="0.25">
      <c r="A6" s="39" t="s">
        <v>129</v>
      </c>
    </row>
    <row r="7" spans="1:1" ht="180" x14ac:dyDescent="0.25">
      <c r="A7" s="40" t="s">
        <v>128</v>
      </c>
    </row>
  </sheetData>
  <sheetProtection sheet="1" objects="1" scenarios="1" selectLockedCells="1" selectUnlockedCells="1"/>
  <hyperlinks>
    <hyperlink ref="A2" r:id="rId1" xr:uid="{0DC697F5-5D8E-4AFF-A77A-B38DE1BBE1C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37D7D-BDC7-4EE5-9ADC-A69A9EC5290E}">
  <dimension ref="A1:P18"/>
  <sheetViews>
    <sheetView workbookViewId="0">
      <selection activeCell="G16" sqref="G16"/>
    </sheetView>
  </sheetViews>
  <sheetFormatPr defaultRowHeight="15" x14ac:dyDescent="0.25"/>
  <cols>
    <col min="7" max="7" width="15" bestFit="1" customWidth="1"/>
  </cols>
  <sheetData>
    <row r="1" spans="1:16" x14ac:dyDescent="0.25">
      <c r="A1" t="s">
        <v>92</v>
      </c>
      <c r="G1" s="37" t="s">
        <v>141</v>
      </c>
      <c r="I1" t="s">
        <v>116</v>
      </c>
      <c r="P1" s="29">
        <v>2019</v>
      </c>
    </row>
    <row r="2" spans="1:16" x14ac:dyDescent="0.25">
      <c r="A2" t="s">
        <v>93</v>
      </c>
      <c r="G2" s="37" t="s">
        <v>142</v>
      </c>
      <c r="I2" t="s">
        <v>106</v>
      </c>
      <c r="P2" s="29" t="s">
        <v>119</v>
      </c>
    </row>
    <row r="3" spans="1:16" x14ac:dyDescent="0.25">
      <c r="A3" t="s">
        <v>94</v>
      </c>
      <c r="G3" s="37" t="s">
        <v>143</v>
      </c>
      <c r="I3" t="s">
        <v>117</v>
      </c>
      <c r="P3" s="29">
        <v>2020</v>
      </c>
    </row>
    <row r="4" spans="1:16" x14ac:dyDescent="0.25">
      <c r="A4" t="s">
        <v>90</v>
      </c>
      <c r="G4" s="37" t="s">
        <v>145</v>
      </c>
      <c r="I4" t="s">
        <v>101</v>
      </c>
      <c r="P4" s="29" t="s">
        <v>120</v>
      </c>
    </row>
    <row r="5" spans="1:16" x14ac:dyDescent="0.25">
      <c r="A5" t="s">
        <v>91</v>
      </c>
      <c r="G5" s="37" t="s">
        <v>146</v>
      </c>
      <c r="I5" t="s">
        <v>102</v>
      </c>
      <c r="P5" s="29">
        <v>2021</v>
      </c>
    </row>
    <row r="6" spans="1:16" x14ac:dyDescent="0.25">
      <c r="G6" s="37" t="s">
        <v>148</v>
      </c>
      <c r="I6" t="s">
        <v>103</v>
      </c>
      <c r="P6" s="29" t="s">
        <v>121</v>
      </c>
    </row>
    <row r="7" spans="1:16" x14ac:dyDescent="0.25">
      <c r="G7" s="37" t="s">
        <v>147</v>
      </c>
      <c r="I7" t="s">
        <v>104</v>
      </c>
      <c r="P7" s="29">
        <v>2022</v>
      </c>
    </row>
    <row r="8" spans="1:16" x14ac:dyDescent="0.25">
      <c r="G8" s="37" t="s">
        <v>149</v>
      </c>
      <c r="I8" t="s">
        <v>105</v>
      </c>
      <c r="P8" s="29" t="s">
        <v>122</v>
      </c>
    </row>
    <row r="9" spans="1:16" x14ac:dyDescent="0.25">
      <c r="G9" s="37" t="s">
        <v>150</v>
      </c>
      <c r="I9" t="s">
        <v>107</v>
      </c>
      <c r="P9" s="29">
        <v>2023</v>
      </c>
    </row>
    <row r="10" spans="1:16" x14ac:dyDescent="0.25">
      <c r="G10" s="37" t="s">
        <v>151</v>
      </c>
      <c r="I10" t="s">
        <v>108</v>
      </c>
      <c r="P10" s="29" t="s">
        <v>123</v>
      </c>
    </row>
    <row r="11" spans="1:16" x14ac:dyDescent="0.25">
      <c r="G11" s="37" t="s">
        <v>152</v>
      </c>
      <c r="I11" t="s">
        <v>109</v>
      </c>
      <c r="P11" s="29">
        <v>2024</v>
      </c>
    </row>
    <row r="12" spans="1:16" x14ac:dyDescent="0.25">
      <c r="G12" s="37" t="s">
        <v>153</v>
      </c>
      <c r="I12" t="s">
        <v>110</v>
      </c>
      <c r="P12" s="29" t="s">
        <v>124</v>
      </c>
    </row>
    <row r="13" spans="1:16" x14ac:dyDescent="0.25">
      <c r="G13" s="37" t="s">
        <v>154</v>
      </c>
      <c r="I13" t="s">
        <v>118</v>
      </c>
      <c r="P13" s="29">
        <v>2025</v>
      </c>
    </row>
    <row r="14" spans="1:16" x14ac:dyDescent="0.25">
      <c r="G14" s="37" t="s">
        <v>155</v>
      </c>
      <c r="I14" t="s">
        <v>111</v>
      </c>
    </row>
    <row r="15" spans="1:16" x14ac:dyDescent="0.25">
      <c r="G15" s="37" t="s">
        <v>156</v>
      </c>
      <c r="I15" t="s">
        <v>112</v>
      </c>
    </row>
    <row r="16" spans="1:16" x14ac:dyDescent="0.25">
      <c r="I16" t="s">
        <v>113</v>
      </c>
    </row>
    <row r="17" spans="9:9" x14ac:dyDescent="0.25">
      <c r="I17" t="s">
        <v>114</v>
      </c>
    </row>
    <row r="18" spans="9:9" x14ac:dyDescent="0.25">
      <c r="I18" t="s">
        <v>115</v>
      </c>
    </row>
  </sheetData>
  <phoneticPr fontId="3"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BB0DBABED20646B5BB11340AE54F35" ma:contentTypeVersion="18" ma:contentTypeDescription="Create a new document." ma:contentTypeScope="" ma:versionID="8b962d26d706d4768fb6d2a59e975979">
  <xsd:schema xmlns:xsd="http://www.w3.org/2001/XMLSchema" xmlns:xs="http://www.w3.org/2001/XMLSchema" xmlns:p="http://schemas.microsoft.com/office/2006/metadata/properties" xmlns:ns2="f22d7286-dd96-43f1-addf-1aa01b239435" xmlns:ns3="c0f1eab8-3903-44ec-b09e-06dd9dbdfde0" targetNamespace="http://schemas.microsoft.com/office/2006/metadata/properties" ma:root="true" ma:fieldsID="e4f7f3c35e8c41951a70d5aac7ad09f5" ns2:_="" ns3:_="">
    <xsd:import namespace="f22d7286-dd96-43f1-addf-1aa01b239435"/>
    <xsd:import namespace="c0f1eab8-3903-44ec-b09e-06dd9dbdfde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2d7286-dd96-43f1-addf-1aa01b2394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77725aa-a115-4173-8de3-4bc35a24622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f1eab8-3903-44ec-b09e-06dd9dbdfde0"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27c95af-e709-4496-a188-73ea36dff62b}" ma:internalName="TaxCatchAll" ma:showField="CatchAllData" ma:web="c0f1eab8-3903-44ec-b09e-06dd9dbdfd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22d7286-dd96-43f1-addf-1aa01b239435">
      <Terms xmlns="http://schemas.microsoft.com/office/infopath/2007/PartnerControls"/>
    </lcf76f155ced4ddcb4097134ff3c332f>
    <TaxCatchAll xmlns="c0f1eab8-3903-44ec-b09e-06dd9dbdfde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2E1646-5580-4169-AE58-7B5DC5E415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2d7286-dd96-43f1-addf-1aa01b239435"/>
    <ds:schemaRef ds:uri="c0f1eab8-3903-44ec-b09e-06dd9dbdf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246CB3-49C4-49DE-8104-D58EC5C3868B}">
  <ds:schemaRefs>
    <ds:schemaRef ds:uri="http://purl.org/dc/elements/1.1/"/>
    <ds:schemaRef ds:uri="http://purl.org/dc/terms/"/>
    <ds:schemaRef ds:uri="http://www.w3.org/XML/1998/namespace"/>
    <ds:schemaRef ds:uri="http://purl.org/dc/dcmitype/"/>
    <ds:schemaRef ds:uri="http://schemas.openxmlformats.org/package/2006/metadata/core-properties"/>
    <ds:schemaRef ds:uri="f22d7286-dd96-43f1-addf-1aa01b239435"/>
    <ds:schemaRef ds:uri="http://schemas.microsoft.com/office/2006/documentManagement/types"/>
    <ds:schemaRef ds:uri="http://schemas.microsoft.com/office/infopath/2007/PartnerControls"/>
    <ds:schemaRef ds:uri="c0f1eab8-3903-44ec-b09e-06dd9dbdfde0"/>
    <ds:schemaRef ds:uri="http://schemas.microsoft.com/office/2006/metadata/properties"/>
  </ds:schemaRefs>
</ds:datastoreItem>
</file>

<file path=customXml/itemProps3.xml><?xml version="1.0" encoding="utf-8"?>
<ds:datastoreItem xmlns:ds="http://schemas.openxmlformats.org/officeDocument/2006/customXml" ds:itemID="{9030E26D-A878-476E-87FC-A53952B368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Emissions Calculation Tool</vt:lpstr>
      <vt:lpstr>GHG Report</vt:lpstr>
      <vt:lpstr>How to reduce your emissions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Organisational Carbon Emissions Calculating Tool 2023-24</dc:title>
  <dc:creator>David Esdaile</dc:creator>
  <cp:lastModifiedBy>Phillip Nduoyo</cp:lastModifiedBy>
  <dcterms:created xsi:type="dcterms:W3CDTF">2021-08-18T13:03:14Z</dcterms:created>
  <dcterms:modified xsi:type="dcterms:W3CDTF">2024-04-11T21:58:32Z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0x010100ACBB0DBABED20646B5BB11340AE54F35</vt:lpwstr>
  </property>
  <property fmtid="{D5CDD505-2E9C-101B-9397-08002B2CF9AE}" pid="3" name="MediaServiceImageTags">
    <vt:lpwstr/>
  </property>
</Properties>
</file>