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lip.nduoyo\OneDrive - Tower Hamlets Council\Desktop\20181010\"/>
    </mc:Choice>
  </mc:AlternateContent>
  <xr:revisionPtr revIDLastSave="81" documentId="11_36C3118C05453857E3D5DDEF3639BFBF5D8BF001" xr6:coauthVersionLast="45" xr6:coauthVersionMax="45" xr10:uidLastSave="{F73B1522-E907-4004-80C4-19A440CC5B35}"/>
  <bookViews>
    <workbookView xWindow="-120" yWindow="-120" windowWidth="29040" windowHeight="15840" xr2:uid="{00000000-000D-0000-FFFF-FFFF00000000}"/>
  </bookViews>
  <sheets>
    <sheet name="NFF Jan 2018 updates" sheetId="1" r:id="rId1"/>
  </sheets>
  <externalReferences>
    <externalReference r:id="rId2"/>
    <externalReference r:id="rId3"/>
    <externalReference r:id="rId4"/>
    <externalReference r:id="rId5"/>
  </externalReferences>
  <definedNames>
    <definedName name="Adjustments_To_PY_SBS">'[1]Local Factors'!$AA$5</definedName>
    <definedName name="All_distance_threshold">#REF!</definedName>
    <definedName name="All_PupilNo_threshold">[2]Proforma!$G$44</definedName>
    <definedName name="All_PupilNo_threshold_1">#REF!</definedName>
    <definedName name="AWPU_KS3_Rate">[2]Proforma!$E$12</definedName>
    <definedName name="AWPU_KS3_Rate_1">#REF!</definedName>
    <definedName name="AWPU_KS4_Rate">[2]Proforma!$E$13</definedName>
    <definedName name="AWPU_KS4_Rate_1">#REF!</definedName>
    <definedName name="AWPU_Pri_Rate">[2]Proforma!$E$11</definedName>
    <definedName name="AWPU_Pri_Rate_1">#REF!</definedName>
    <definedName name="Capping_Scaling_YesNo">#REF!</definedName>
    <definedName name="Capping_Scaling_YesNo_1">#REF!</definedName>
    <definedName name="Ceiling">[2]Proforma!$D$62</definedName>
    <definedName name="Ceiling_1">#REF!</definedName>
    <definedName name="EAL_Pri">[2]Proforma!$E$25</definedName>
    <definedName name="EAL_Pri_1">#REF!</definedName>
    <definedName name="EAL_Pri_Option">#REF!</definedName>
    <definedName name="EAL_Pri_Option_1">#REF!</definedName>
    <definedName name="EAL_Sec">[2]Proforma!$F$26</definedName>
    <definedName name="EAL_Sec_1">#REF!</definedName>
    <definedName name="EAL_Sec_Option">#REF!</definedName>
    <definedName name="EAL_Sec_Option_1">#REF!</definedName>
    <definedName name="Ever6_pri_rate">#REF!</definedName>
    <definedName name="Ever6_sec_rate">#REF!</definedName>
    <definedName name="Exc_Cir1_Total">'[1]New ISB'!$AI$5</definedName>
    <definedName name="Exc_Cir2_Total">'[1]New ISB'!$AJ$5</definedName>
    <definedName name="Exc_Cir3_Total">'[1]New ISB'!$AK$5</definedName>
    <definedName name="Exc_Cir4_Total">'[1]New ISB'!$AL$5</definedName>
    <definedName name="Exc_Cir5_Total">'[1]New ISB'!$AM$5</definedName>
    <definedName name="Exc_Cir6_Total">'[1]New ISB'!$AN$5</definedName>
    <definedName name="Exc_Cir7_Total">'[3]New ISB'!$AQ$5</definedName>
    <definedName name="Fringe_Total">'[1]New ISB'!$AE$5</definedName>
    <definedName name="FSM_Pri_Option">#REF!</definedName>
    <definedName name="FSM_Pri_Option_1">#REF!</definedName>
    <definedName name="FSM_Pri_Rate">[2]Proforma!$E$15</definedName>
    <definedName name="FSM_Pri_Rate_1">#REF!</definedName>
    <definedName name="FSM_Sec_Option">#REF!</definedName>
    <definedName name="FSM_Sec_Option_1">#REF!</definedName>
    <definedName name="FSM_Sec_Rate">[2]Proforma!$F$16</definedName>
    <definedName name="FSM_Sec_Rate_1">#REF!</definedName>
    <definedName name="IDACI_B1_Pri">[2]Proforma!$E$17</definedName>
    <definedName name="IDACI_B1_Pri_1">#REF!</definedName>
    <definedName name="IDACI_B1_Sec">[2]Proforma!$F$17</definedName>
    <definedName name="IDACI_B1_Sec_1">#REF!</definedName>
    <definedName name="IDACI_B2_Pri">[2]Proforma!$E$18</definedName>
    <definedName name="IDACI_B2_Pri_1">#REF!</definedName>
    <definedName name="IDACI_B2_Sec">[2]Proforma!$F$18</definedName>
    <definedName name="IDACI_B2_Sec_1">#REF!</definedName>
    <definedName name="IDACI_B3_Pri">[2]Proforma!$E$19</definedName>
    <definedName name="IDACI_B3_Pri_1">#REF!</definedName>
    <definedName name="IDACI_B3_Sec">[2]Proforma!$F$19</definedName>
    <definedName name="IDACI_B3_Sec_1">#REF!</definedName>
    <definedName name="IDACI_B4_Pri">[2]Proforma!$E$20</definedName>
    <definedName name="IDACI_B4_Pri_1">#REF!</definedName>
    <definedName name="IDACI_B4_Sec">[2]Proforma!$F$20</definedName>
    <definedName name="IDACI_B4_Sec_1">#REF!</definedName>
    <definedName name="IDACI_B5_Pri">[2]Proforma!$E$21</definedName>
    <definedName name="IDACI_B5_Pri_1">#REF!</definedName>
    <definedName name="IDACI_B5_Sec">[2]Proforma!$F$21</definedName>
    <definedName name="IDACI_B5_Sec_1">#REF!</definedName>
    <definedName name="IDACI_B6_Pri">[2]Proforma!$E$22</definedName>
    <definedName name="IDACI_B6_Pri_1">#REF!</definedName>
    <definedName name="IDACI_B6_Sec">[2]Proforma!$F$22</definedName>
    <definedName name="IDACI_B6_Sec_1">#REF!</definedName>
    <definedName name="LAC_Rate">[2]Proforma!$E$24</definedName>
    <definedName name="LAC_Rate_1">#REF!</definedName>
    <definedName name="LCHI_Pri">[2]Proforma!$F$29</definedName>
    <definedName name="LCHI_Pri_1">#REF!</definedName>
    <definedName name="LCHI_Pri_Option">#REF!</definedName>
    <definedName name="LCHI_Pri_Option_1">#REF!</definedName>
    <definedName name="LCHI_Sec">#REF!</definedName>
    <definedName name="LCHI_Sec_1">#REF!</definedName>
    <definedName name="Lump_Sum_total">'[1]New ISB'!$AC$5</definedName>
    <definedName name="MFG_Rate">#REF!</definedName>
    <definedName name="MFG_Total">'[1]New ISB'!$BA$5</definedName>
    <definedName name="Mid_distance_threshold">#REF!</definedName>
    <definedName name="Mid_PupilNo_threshold">[2]Proforma!$G$43</definedName>
    <definedName name="Mid_PupilNo_threshold_1">#REF!</definedName>
    <definedName name="min_pupil_rate_KS3">#REF!</definedName>
    <definedName name="min_pupil_rate_KS4">#REF!</definedName>
    <definedName name="min_pupil_rate_pri">#REF!</definedName>
    <definedName name="Mobility_Pri">[2]Proforma!$E$27</definedName>
    <definedName name="Mobility_Pri_1">#REF!</definedName>
    <definedName name="Mobility_Sec">[2]Proforma!$F$27</definedName>
    <definedName name="Mobility_Sec_1">#REF!</definedName>
    <definedName name="mppf_pri">'[3]New ISB'!$BB$5</definedName>
    <definedName name="mppf_sec">'[3]New ISB'!$BC$5</definedName>
    <definedName name="Notional_SEN_AWPU_KS3">[2]Proforma!$L$12</definedName>
    <definedName name="Notional_SEN_AWPU_KS3_1">#REF!</definedName>
    <definedName name="Notional_SEN_AWPU_KS4">[2]Proforma!$L$13</definedName>
    <definedName name="Notional_SEN_AWPU_KS4_1">#REF!</definedName>
    <definedName name="Notional_SEN_AWPU_Pri">[2]Proforma!$L$11</definedName>
    <definedName name="Notional_SEN_AWPU_Pri_1">#REF!</definedName>
    <definedName name="Notional_SEN_EAL_Pri">[2]Proforma!$L$25</definedName>
    <definedName name="Notional_SEN_EAL_Pri_1">#REF!</definedName>
    <definedName name="Notional_SEN_EAL_Sec">[2]Proforma!$M$26</definedName>
    <definedName name="Notional_SEN_EAL_Sec_1">#REF!</definedName>
    <definedName name="Notional_SEN_Ever6_Pri">#REF!</definedName>
    <definedName name="Notional_SEN_Ever6_Sec">#REF!</definedName>
    <definedName name="Notional_SEN_ExCir1_Pri">#REF!</definedName>
    <definedName name="Notional_SEN_ExCir1_Sec">#REF!</definedName>
    <definedName name="Notional_SEN_ExCir2">[2]Proforma!$L$52</definedName>
    <definedName name="Notional_SEN_ExCir2_1">#REF!</definedName>
    <definedName name="Notional_SEN_ExCir3">[2]Proforma!$L$53</definedName>
    <definedName name="Notional_SEN_ExCir3_1">#REF!</definedName>
    <definedName name="Notional_SEN_ExCir4">[2]Proforma!$L$54</definedName>
    <definedName name="Notional_SEN_ExCir4_1">#REF!</definedName>
    <definedName name="Notional_SEN_ExCir5">[2]Proforma!$L$55</definedName>
    <definedName name="Notional_SEN_ExCir5_1">#REF!</definedName>
    <definedName name="Notional_SEN_ExCir6">[2]Proforma!$L$56</definedName>
    <definedName name="Notional_SEN_ExCir6_1">#REF!</definedName>
    <definedName name="Notional_SEN_ExCir7">[4]Proforma!$L$63</definedName>
    <definedName name="Notional_SEN_FSM_Pri">[2]Proforma!$L$15</definedName>
    <definedName name="Notional_SEN_FSM_Pri_1">#REF!</definedName>
    <definedName name="Notional_SEN_FSM_Sec">[2]Proforma!$M$16</definedName>
    <definedName name="Notional_SEN_FSM_Sec_1">#REF!</definedName>
    <definedName name="Notional_SEN_IDACI_B1_Pri">[2]Proforma!$L$17</definedName>
    <definedName name="Notional_SEN_IDACI_B1_Pri_1">#REF!</definedName>
    <definedName name="Notional_SEN_IDACI_B1_Sec">[2]Proforma!$M$17</definedName>
    <definedName name="Notional_SEN_IDACI_B1_Sec_1">#REF!</definedName>
    <definedName name="Notional_SEN_IDACI_B2_Pri">[2]Proforma!$L$18</definedName>
    <definedName name="Notional_SEN_IDACI_B2_Pri_1">#REF!</definedName>
    <definedName name="Notional_SEN_IDACI_B2_Sec">[2]Proforma!$M$18</definedName>
    <definedName name="Notional_SEN_IDACI_B2_Sec_1">#REF!</definedName>
    <definedName name="Notional_SEN_IDACI_B3_Pri">[2]Proforma!$L$19</definedName>
    <definedName name="Notional_SEN_IDACI_B3_Pri_1">#REF!</definedName>
    <definedName name="Notional_SEN_IDACI_B3_Sec">[2]Proforma!$M$19</definedName>
    <definedName name="Notional_SEN_IDACI_B3_Sec_1">#REF!</definedName>
    <definedName name="Notional_SEN_IDACI_B4_Pri">[2]Proforma!$L$20</definedName>
    <definedName name="Notional_SEN_IDACI_B4_Pri_1">#REF!</definedName>
    <definedName name="Notional_SEN_IDACI_B4_Sec">[2]Proforma!$M$20</definedName>
    <definedName name="Notional_SEN_IDACI_B4_Sec_1">#REF!</definedName>
    <definedName name="Notional_SEN_IDACI_B5_Pri">[2]Proforma!$L$21</definedName>
    <definedName name="Notional_SEN_IDACI_B5_Pri_1">#REF!</definedName>
    <definedName name="Notional_SEN_IDACI_B5_Sec">[2]Proforma!$M$21</definedName>
    <definedName name="Notional_SEN_IDACI_B5_Sec_1">#REF!</definedName>
    <definedName name="Notional_SEN_IDACI_B6_Pri">[2]Proforma!$L$22</definedName>
    <definedName name="Notional_SEN_IDACI_B6_Pri_1">#REF!</definedName>
    <definedName name="Notional_SEN_IDACI_B6_Sec">[2]Proforma!$M$22</definedName>
    <definedName name="Notional_SEN_IDACI_B6_Sec_1">#REF!</definedName>
    <definedName name="Notional_SEN_LAC">[2]Proforma!$L$24</definedName>
    <definedName name="Notional_SEN_LAC_1">#REF!</definedName>
    <definedName name="Notional_SEN_LCHI_Pri">[2]Proforma!$L$29</definedName>
    <definedName name="Notional_SEN_LCHI_Pri_1">#REF!</definedName>
    <definedName name="Notional_SEN_LCHI_Sec">[2]Proforma!$M$31</definedName>
    <definedName name="Notional_SEN_LCHI_Sec_1">#REF!</definedName>
    <definedName name="Notional_SEN_Lump_sum_Pri">#REF!</definedName>
    <definedName name="Notional_SEN_Lump_sum_Pri_1">#REF!</definedName>
    <definedName name="Notional_SEN_Lump_sum_Sec">#REF!</definedName>
    <definedName name="Notional_SEN_Lump_sum_Sec_1">#REF!</definedName>
    <definedName name="Notional_SEN_Mobility_Pri">[2]Proforma!$L$27</definedName>
    <definedName name="Notional_SEN_Mobility_Pri_1">#REF!</definedName>
    <definedName name="Notional_SEN_Mobility_Sec">[2]Proforma!$M$27</definedName>
    <definedName name="Notional_SEN_Mobility_Sec_1">#REF!</definedName>
    <definedName name="Notional_SEN_PFI">[2]Proforma!$L$48</definedName>
    <definedName name="Notional_SEN_PFI_1">#REF!</definedName>
    <definedName name="Notional_SEN_Rates">[2]Proforma!$L$47</definedName>
    <definedName name="Notional_SEN_Rates_1">#REF!</definedName>
    <definedName name="Notional_SEN_Sparsity_Pri">[2]Proforma!$L$39</definedName>
    <definedName name="Notional_SEN_Sparsity_Pri_1">#REF!</definedName>
    <definedName name="Notional_SEN_Sparsity_Sec">[2]Proforma!$M$39</definedName>
    <definedName name="Notional_SEN_Sparsity_Sec_1">#REF!</definedName>
    <definedName name="Notional_SEN_Split_sites">[2]Proforma!$L$46</definedName>
    <definedName name="Notional_SEN_Split_sites_1">#REF!</definedName>
    <definedName name="PFI_Total">'[1]New ISB'!$AH$5</definedName>
    <definedName name="Pri_distance_threshold">#REF!</definedName>
    <definedName name="Pri_PupilNo_threshold">[2]Proforma!$G$41</definedName>
    <definedName name="Pri_PupilNo_threshold_1">#REF!</definedName>
    <definedName name="Primary_Lump_sum">[2]Proforma!$F$38</definedName>
    <definedName name="Primary_Lump_sum_1">#REF!</definedName>
    <definedName name="_xlnm.Print_Area" localSheetId="0">'NFF Jan 2018 updates'!$A$1:$S$34</definedName>
    <definedName name="Rates_Total">'[1]New ISB'!$AG$5</definedName>
    <definedName name="Reception_Uplift_YesNo">#REF!</definedName>
    <definedName name="Scaling_Factor">#REF!</definedName>
    <definedName name="Scaling_Factor_1">#REF!</definedName>
    <definedName name="Sec_distance_threshold">#REF!</definedName>
    <definedName name="Sec_PupilNo_threshold">[2]Proforma!$G$42</definedName>
    <definedName name="Sec_PupilNo_threshold_1">#REF!</definedName>
    <definedName name="Secondary_Lump_Sum">[2]Proforma!$G$38</definedName>
    <definedName name="Secondary_Lump_Sum_1">#REF!</definedName>
    <definedName name="Sparsity_All_lump_sum">[2]Proforma!$I$39</definedName>
    <definedName name="Sparsity_All_lump_sum_1">#REF!</definedName>
    <definedName name="Sparsity_Mid_lump_sum">[2]Proforma!$H$39</definedName>
    <definedName name="Sparsity_Mid_lump_sum_1">#REF!</definedName>
    <definedName name="Sparsity_Pri_lump_sum">[2]Proforma!$F$39</definedName>
    <definedName name="Sparsity_Pri_lump_sum_1">#REF!</definedName>
    <definedName name="Sparsity_Sec_lump_sum">[2]Proforma!$G$39</definedName>
    <definedName name="Sparsity_Sec_lump_sum_1">#REF!</definedName>
    <definedName name="Sparsity_Total">'[1]New ISB'!$AD$5</definedName>
    <definedName name="Split_Sites_Total">'[1]New ISB'!$AF$5</definedName>
    <definedName name="Tapered_all_lump_sum">[2]Proforma!$K$44</definedName>
    <definedName name="Tapered_all_lump_sum_1">#REF!</definedName>
    <definedName name="Tapered_mid_lump_sum">[2]Proforma!$K$43</definedName>
    <definedName name="Tapered_mid_lump_sum_1">#REF!</definedName>
    <definedName name="Tapered_primary_lump_sum">[2]Proforma!$K$41</definedName>
    <definedName name="Tapered_primary_lump_sum_1">#REF!</definedName>
    <definedName name="Tapered_secondary_lump_sum">[2]Proforma!$K$42</definedName>
    <definedName name="Tapered_secondary_lump_sum_1">#REF!</definedName>
    <definedName name="Total_Notional_SEN">'[1]New ISB'!$AR$5</definedName>
    <definedName name="Total_Primary_funding">'[1]New ISB'!$AT$5</definedName>
    <definedName name="Total_Secondary_Funding">'[1]New ISB'!$AU$5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C29" i="1" l="1"/>
  <c r="G29" i="1" s="1"/>
  <c r="S29" i="1" s="1"/>
  <c r="N27" i="1"/>
  <c r="D26" i="1"/>
  <c r="L27" i="1" s="1"/>
  <c r="M25" i="1"/>
  <c r="D24" i="1"/>
  <c r="K25" i="1" s="1"/>
  <c r="N22" i="1"/>
  <c r="M22" i="1"/>
  <c r="L22" i="1"/>
  <c r="K22" i="1"/>
  <c r="N21" i="1"/>
  <c r="D21" i="1"/>
  <c r="L21" i="1" s="1"/>
  <c r="M20" i="1"/>
  <c r="C20" i="1"/>
  <c r="G20" i="1" s="1"/>
  <c r="S20" i="1" s="1"/>
  <c r="N17" i="1"/>
  <c r="M17" i="1"/>
  <c r="L17" i="1"/>
  <c r="K17" i="1"/>
  <c r="H17" i="1"/>
  <c r="G17" i="1"/>
  <c r="S17" i="1" s="1"/>
  <c r="N16" i="1"/>
  <c r="M16" i="1"/>
  <c r="L16" i="1"/>
  <c r="K16" i="1"/>
  <c r="H16" i="1"/>
  <c r="G16" i="1"/>
  <c r="S16" i="1" s="1"/>
  <c r="N15" i="1"/>
  <c r="M15" i="1"/>
  <c r="L15" i="1"/>
  <c r="K15" i="1"/>
  <c r="H15" i="1"/>
  <c r="G15" i="1"/>
  <c r="S15" i="1" s="1"/>
  <c r="N14" i="1"/>
  <c r="M14" i="1"/>
  <c r="L14" i="1"/>
  <c r="K14" i="1"/>
  <c r="H14" i="1"/>
  <c r="G14" i="1"/>
  <c r="S14" i="1" s="1"/>
  <c r="N13" i="1"/>
  <c r="M13" i="1"/>
  <c r="L13" i="1"/>
  <c r="K13" i="1"/>
  <c r="H13" i="1"/>
  <c r="G13" i="1"/>
  <c r="S13" i="1" s="1"/>
  <c r="N12" i="1"/>
  <c r="M12" i="1"/>
  <c r="L12" i="1"/>
  <c r="K12" i="1"/>
  <c r="H12" i="1"/>
  <c r="G12" i="1"/>
  <c r="S12" i="1" s="1"/>
  <c r="N11" i="1"/>
  <c r="M11" i="1"/>
  <c r="L11" i="1"/>
  <c r="K11" i="1"/>
  <c r="H11" i="1"/>
  <c r="G11" i="1"/>
  <c r="S11" i="1" s="1"/>
  <c r="N10" i="1"/>
  <c r="M10" i="1"/>
  <c r="L10" i="1"/>
  <c r="K10" i="1"/>
  <c r="H10" i="1"/>
  <c r="G10" i="1"/>
  <c r="S10" i="1" s="1"/>
  <c r="L8" i="1"/>
  <c r="E8" i="1"/>
  <c r="N8" i="1" s="1"/>
  <c r="L7" i="1"/>
  <c r="E7" i="1"/>
  <c r="N7" i="1" s="1"/>
  <c r="M6" i="1"/>
  <c r="K6" i="1"/>
  <c r="S6" i="1"/>
  <c r="G7" i="1" l="1"/>
  <c r="S7" i="1" s="1"/>
  <c r="G24" i="1"/>
  <c r="S24" i="1" s="1"/>
  <c r="G8" i="1"/>
  <c r="S8" i="1" s="1"/>
  <c r="K20" i="1"/>
  <c r="H21" i="1"/>
  <c r="S21" i="1" s="1"/>
  <c r="H26" i="1"/>
  <c r="S26" i="1" s="1"/>
  <c r="S31" i="1" l="1"/>
</calcChain>
</file>

<file path=xl/sharedStrings.xml><?xml version="1.0" encoding="utf-8"?>
<sst xmlns="http://schemas.openxmlformats.org/spreadsheetml/2006/main" count="77" uniqueCount="60">
  <si>
    <t>LA Name:</t>
  </si>
  <si>
    <t xml:space="preserve">Tower Hamlets </t>
  </si>
  <si>
    <t>NFF Area Cost Adjustment</t>
  </si>
  <si>
    <t>Formula Factors</t>
  </si>
  <si>
    <t>Age Weighted</t>
  </si>
  <si>
    <t xml:space="preserve">Description </t>
  </si>
  <si>
    <t>Amount per pupil NFF after Area cost Adjustment</t>
  </si>
  <si>
    <t>Tower Hamlets Formula 2018/19</t>
  </si>
  <si>
    <t>Number of Pupils 2017 Estimates</t>
  </si>
  <si>
    <t>Pupils Units Primary</t>
  </si>
  <si>
    <t>Pupil Units Secondary</t>
  </si>
  <si>
    <t>Primary (Years R-6)</t>
  </si>
  <si>
    <t>Key Stage 3  (Years 7-9)</t>
  </si>
  <si>
    <t>Key Stage 4 (Years 10-11)</t>
  </si>
  <si>
    <t xml:space="preserve">Primary amount per pupil </t>
  </si>
  <si>
    <t xml:space="preserve">Secondary amount per pupil </t>
  </si>
  <si>
    <t>Primary</t>
  </si>
  <si>
    <t>Secondary</t>
  </si>
  <si>
    <t>Eligible proportion of primary NOR</t>
  </si>
  <si>
    <t>Eligible proportion of secondary NOR</t>
  </si>
  <si>
    <t>Deprivation</t>
  </si>
  <si>
    <t>FSM</t>
  </si>
  <si>
    <t>FSM6</t>
  </si>
  <si>
    <t>IDACI Band  F</t>
  </si>
  <si>
    <t>IDACI Band  E</t>
  </si>
  <si>
    <t>IDACI Band  D</t>
  </si>
  <si>
    <t>IDACI Band  C</t>
  </si>
  <si>
    <t>IDACI Band  B</t>
  </si>
  <si>
    <t>IDACI Band  A</t>
  </si>
  <si>
    <t>Differences</t>
  </si>
  <si>
    <t>Looked After Children (LAC)</t>
  </si>
  <si>
    <t>LAC X March 16</t>
  </si>
  <si>
    <t>n/a</t>
  </si>
  <si>
    <t>English as an Additional Language (EAL)</t>
  </si>
  <si>
    <t>EAL 3 Primary</t>
  </si>
  <si>
    <t>EAL 3 Secondary</t>
  </si>
  <si>
    <t>Mobility</t>
  </si>
  <si>
    <t>Pupils starting school outside of normal entry dates (see notes)</t>
  </si>
  <si>
    <t xml:space="preserve">n/a </t>
  </si>
  <si>
    <t>Weighting</t>
  </si>
  <si>
    <t>Amount per pupil</t>
  </si>
  <si>
    <t>Percentage of eligible pupils</t>
  </si>
  <si>
    <t>Eligible proportion of primary and secondary NOR respectively</t>
  </si>
  <si>
    <t>Prior attainment</t>
  </si>
  <si>
    <t>Low Attainment % new EFSP</t>
  </si>
  <si>
    <t>Low Attainment % old FSP 73 (NFF uses FSP 78</t>
  </si>
  <si>
    <t>Secondary low attainment (year 7)</t>
  </si>
  <si>
    <t>Secondary low attainment (years 8 to 11)</t>
  </si>
  <si>
    <t>Lump Sum per School</t>
  </si>
  <si>
    <t>Lump Sum</t>
  </si>
  <si>
    <t>Primary: Secondary Ratio</t>
  </si>
  <si>
    <t>1:1:31</t>
  </si>
  <si>
    <t>1:1:30</t>
  </si>
  <si>
    <t>Total Net Loss to NFF</t>
  </si>
  <si>
    <t>Notes</t>
  </si>
  <si>
    <t>1.  Mobility funding allocated to LA rather than through NFF for first 2 years</t>
  </si>
  <si>
    <t>2.  LAC funding transferred nationally to Pupil Premium Plus</t>
  </si>
  <si>
    <t>Appendix 1 - Comparisons of formula Factors</t>
  </si>
  <si>
    <t>Differences Gains /(Loses)</t>
  </si>
  <si>
    <t>NFF Cummulative    Gains /(Loses)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</si>
</sst>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00"/>
    <numFmt numFmtId="165" formatCode="#,##0.000"/>
    <numFmt numFmtId="166" formatCode="&quot;£&quot;#,##0.00"/>
    <numFmt numFmtId="167" formatCode="#,##0.00000"/>
    <numFmt numFmtId="168" formatCode="0.0000%"/>
    <numFmt numFmtId="169" formatCode="&quot;£&quot;#,##0;[Red]\(&quot;£&quot;#,##0\)"/>
    <numFmt numFmtId="170" formatCode="_(* #,##0.00_);_(* \(#,##0.00\);_(* &quot;-&quot;??_);_(@_)"/>
    <numFmt numFmtId="171" formatCode="_-* #,##0_-;\-* #,##0_-;_-* &quot;-&quot;??_-;_-@_-"/>
    <numFmt numFmtId="172" formatCode="_(&quot;£&quot;* #,##0.00_);_(&quot;£&quot;* \(#,##0.00\);_(&quot;£&quot;* &quot;-&quot;??_);_(@_)"/>
    <numFmt numFmtId="173" formatCode="&quot;£&quot;#,##0"/>
    <numFmt numFmtId="17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Helv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Tahoma"/>
      <family val="2"/>
    </font>
    <font>
      <sz val="10"/>
      <color indexed="32"/>
      <name val="Helv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mediumGray">
        <fgColor indexed="9"/>
        <bgColor indexed="41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4" fontId="6" fillId="0" borderId="0"/>
    <xf numFmtId="4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41" fontId="10" fillId="6" borderId="0" applyNumberFormat="0" applyBorder="0" applyProtection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18">
    <xf numFmtId="0" fontId="0" fillId="0" borderId="0" xfId="0"/>
    <xf numFmtId="0" fontId="2" fillId="2" borderId="1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Protection="1"/>
    <xf numFmtId="164" fontId="3" fillId="2" borderId="2" xfId="0" applyNumberFormat="1" applyFont="1" applyFill="1" applyBorder="1" applyProtection="1"/>
    <xf numFmtId="0" fontId="3" fillId="0" borderId="2" xfId="0" applyFont="1" applyFill="1" applyBorder="1" applyProtection="1"/>
    <xf numFmtId="0" fontId="3" fillId="2" borderId="3" xfId="0" applyFont="1" applyFill="1" applyBorder="1" applyProtection="1"/>
    <xf numFmtId="0" fontId="3" fillId="2" borderId="0" xfId="0" applyFont="1" applyFill="1" applyProtection="1"/>
    <xf numFmtId="0" fontId="2" fillId="2" borderId="4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165" fontId="3" fillId="2" borderId="0" xfId="0" applyNumberFormat="1" applyFont="1" applyFill="1" applyBorder="1" applyProtection="1"/>
    <xf numFmtId="0" fontId="3" fillId="0" borderId="0" xfId="0" applyFont="1" applyFill="1" applyBorder="1" applyProtection="1"/>
    <xf numFmtId="0" fontId="3" fillId="2" borderId="5" xfId="0" applyFont="1" applyFill="1" applyBorder="1" applyProtection="1"/>
    <xf numFmtId="0" fontId="3" fillId="2" borderId="4" xfId="0" applyFont="1" applyFill="1" applyBorder="1" applyAlignment="1" applyProtection="1">
      <alignment vertical="center"/>
    </xf>
    <xf numFmtId="167" fontId="3" fillId="4" borderId="11" xfId="2" applyNumberFormat="1" applyFont="1" applyFill="1" applyBorder="1" applyAlignment="1" applyProtection="1">
      <alignment vertical="center"/>
      <protection locked="0"/>
    </xf>
    <xf numFmtId="0" fontId="3" fillId="3" borderId="11" xfId="0" applyNumberFormat="1" applyFont="1" applyFill="1" applyBorder="1" applyAlignment="1" applyProtection="1">
      <alignment horizontal="center" vertical="center"/>
    </xf>
    <xf numFmtId="168" fontId="3" fillId="2" borderId="0" xfId="0" applyNumberFormat="1" applyFont="1" applyFill="1" applyBorder="1" applyProtection="1"/>
    <xf numFmtId="0" fontId="5" fillId="2" borderId="4" xfId="4" applyFont="1" applyFill="1" applyBorder="1" applyAlignment="1" applyProtection="1">
      <alignment horizontal="left" vertical="center"/>
    </xf>
    <xf numFmtId="0" fontId="5" fillId="2" borderId="0" xfId="4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wrapText="1"/>
    </xf>
    <xf numFmtId="166" fontId="5" fillId="0" borderId="11" xfId="4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left"/>
    </xf>
    <xf numFmtId="0" fontId="3" fillId="2" borderId="21" xfId="0" applyFont="1" applyFill="1" applyBorder="1" applyAlignment="1" applyProtection="1">
      <alignment horizontal="left"/>
    </xf>
    <xf numFmtId="0" fontId="3" fillId="2" borderId="22" xfId="0" applyFont="1" applyFill="1" applyBorder="1" applyAlignment="1" applyProtection="1">
      <alignment horizontal="center"/>
    </xf>
    <xf numFmtId="0" fontId="3" fillId="2" borderId="22" xfId="0" applyFont="1" applyFill="1" applyBorder="1" applyProtection="1"/>
    <xf numFmtId="0" fontId="3" fillId="0" borderId="22" xfId="0" applyFont="1" applyFill="1" applyBorder="1" applyProtection="1"/>
    <xf numFmtId="0" fontId="3" fillId="2" borderId="23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3" fillId="5" borderId="0" xfId="0" applyFont="1" applyFill="1" applyProtection="1"/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166" fontId="4" fillId="4" borderId="9" xfId="4" applyNumberFormat="1" applyFont="1" applyFill="1" applyBorder="1" applyAlignment="1" applyProtection="1">
      <alignment horizontal="center" vertical="center" wrapText="1"/>
      <protection locked="0"/>
    </xf>
    <xf numFmtId="166" fontId="4" fillId="4" borderId="10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4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Protection="1"/>
    <xf numFmtId="0" fontId="3" fillId="0" borderId="11" xfId="0" applyFont="1" applyFill="1" applyBorder="1" applyProtection="1"/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wrapText="1"/>
    </xf>
    <xf numFmtId="0" fontId="3" fillId="0" borderId="11" xfId="4" applyFont="1" applyFill="1" applyBorder="1" applyAlignment="1" applyProtection="1">
      <alignment horizontal="left" vertical="center" wrapText="1"/>
    </xf>
    <xf numFmtId="166" fontId="3" fillId="0" borderId="10" xfId="0" applyNumberFormat="1" applyFont="1" applyFill="1" applyBorder="1" applyProtection="1"/>
    <xf numFmtId="166" fontId="3" fillId="0" borderId="11" xfId="0" applyNumberFormat="1" applyFont="1" applyFill="1" applyBorder="1" applyProtection="1"/>
    <xf numFmtId="171" fontId="3" fillId="0" borderId="11" xfId="1" applyNumberFormat="1" applyFont="1" applyFill="1" applyBorder="1" applyAlignment="1" applyProtection="1">
      <alignment horizontal="center" vertical="center"/>
    </xf>
    <xf numFmtId="171" fontId="3" fillId="0" borderId="13" xfId="1" applyNumberFormat="1" applyFont="1" applyFill="1" applyBorder="1" applyAlignment="1" applyProtection="1">
      <alignment horizontal="center" vertical="center"/>
    </xf>
    <xf numFmtId="0" fontId="5" fillId="0" borderId="12" xfId="4" applyFont="1" applyFill="1" applyBorder="1" applyAlignment="1" applyProtection="1">
      <alignment vertical="center" wrapText="1"/>
    </xf>
    <xf numFmtId="0" fontId="3" fillId="0" borderId="13" xfId="0" applyFont="1" applyFill="1" applyBorder="1" applyProtection="1"/>
    <xf numFmtId="166" fontId="3" fillId="0" borderId="11" xfId="4" applyNumberFormat="1" applyFont="1" applyFill="1" applyBorder="1" applyAlignment="1" applyProtection="1">
      <alignment horizontal="center" vertical="center"/>
      <protection locked="0"/>
    </xf>
    <xf numFmtId="166" fontId="3" fillId="0" borderId="11" xfId="1" applyNumberFormat="1" applyFont="1" applyFill="1" applyBorder="1" applyAlignment="1" applyProtection="1">
      <alignment horizontal="center" vertical="center"/>
    </xf>
    <xf numFmtId="4" fontId="3" fillId="0" borderId="11" xfId="5" applyNumberFormat="1" applyFont="1" applyFill="1" applyBorder="1" applyAlignment="1" applyProtection="1">
      <alignment horizontal="center" vertical="center"/>
    </xf>
    <xf numFmtId="171" fontId="3" fillId="0" borderId="11" xfId="1" applyNumberFormat="1" applyFont="1" applyFill="1" applyBorder="1" applyAlignment="1" applyProtection="1">
      <alignment vertical="center"/>
    </xf>
    <xf numFmtId="171" fontId="3" fillId="0" borderId="13" xfId="1" applyNumberFormat="1" applyFont="1" applyFill="1" applyBorder="1" applyAlignment="1" applyProtection="1">
      <alignment vertical="center"/>
    </xf>
    <xf numFmtId="3" fontId="3" fillId="0" borderId="11" xfId="0" applyNumberFormat="1" applyFont="1" applyFill="1" applyBorder="1" applyAlignment="1" applyProtection="1">
      <alignment vertical="center"/>
    </xf>
    <xf numFmtId="3" fontId="3" fillId="0" borderId="13" xfId="0" applyNumberFormat="1" applyFont="1" applyFill="1" applyBorder="1" applyAlignment="1" applyProtection="1">
      <alignment vertical="center"/>
    </xf>
    <xf numFmtId="3" fontId="3" fillId="0" borderId="11" xfId="1" applyNumberFormat="1" applyFont="1" applyFill="1" applyBorder="1" applyAlignment="1" applyProtection="1">
      <alignment vertical="center"/>
    </xf>
    <xf numFmtId="3" fontId="3" fillId="0" borderId="13" xfId="1" applyNumberFormat="1" applyFont="1" applyFill="1" applyBorder="1" applyAlignment="1" applyProtection="1">
      <alignment vertical="center"/>
    </xf>
    <xf numFmtId="0" fontId="3" fillId="0" borderId="12" xfId="4" applyFont="1" applyFill="1" applyBorder="1" applyAlignment="1" applyProtection="1">
      <alignment vertical="center" wrapText="1"/>
    </xf>
    <xf numFmtId="3" fontId="3" fillId="0" borderId="11" xfId="0" applyNumberFormat="1" applyFont="1" applyFill="1" applyBorder="1" applyProtection="1"/>
    <xf numFmtId="3" fontId="3" fillId="0" borderId="13" xfId="0" applyNumberFormat="1" applyFont="1" applyFill="1" applyBorder="1" applyProtection="1"/>
    <xf numFmtId="0" fontId="3" fillId="0" borderId="12" xfId="4" applyFont="1" applyFill="1" applyBorder="1" applyAlignment="1" applyProtection="1">
      <alignment horizontal="left" vertical="center" wrapText="1"/>
    </xf>
    <xf numFmtId="166" fontId="3" fillId="0" borderId="11" xfId="6" applyNumberFormat="1" applyFont="1" applyFill="1" applyBorder="1" applyAlignment="1" applyProtection="1">
      <alignment horizontal="center" vertical="center"/>
      <protection locked="0"/>
    </xf>
    <xf numFmtId="166" fontId="3" fillId="0" borderId="11" xfId="5" applyNumberFormat="1" applyFont="1" applyFill="1" applyBorder="1" applyAlignment="1" applyProtection="1">
      <alignment horizontal="center" vertical="center" wrapText="1"/>
    </xf>
    <xf numFmtId="4" fontId="3" fillId="0" borderId="11" xfId="5" applyNumberFormat="1" applyFont="1" applyFill="1" applyBorder="1" applyAlignment="1" applyProtection="1">
      <alignment horizontal="center" vertical="center" wrapText="1"/>
    </xf>
    <xf numFmtId="4" fontId="5" fillId="0" borderId="11" xfId="5" applyNumberFormat="1" applyFont="1" applyFill="1" applyBorder="1" applyAlignment="1" applyProtection="1">
      <alignment horizontal="center" vertical="center" wrapText="1"/>
    </xf>
    <xf numFmtId="10" fontId="3" fillId="0" borderId="11" xfId="6" applyNumberFormat="1" applyFont="1" applyFill="1" applyBorder="1" applyAlignment="1" applyProtection="1">
      <alignment horizontal="center" vertical="center"/>
      <protection locked="0"/>
    </xf>
    <xf numFmtId="10" fontId="3" fillId="0" borderId="11" xfId="3" applyNumberFormat="1" applyFont="1" applyFill="1" applyBorder="1" applyAlignment="1" applyProtection="1">
      <alignment horizontal="center" vertical="center" wrapText="1"/>
    </xf>
    <xf numFmtId="171" fontId="3" fillId="0" borderId="16" xfId="1" applyNumberFormat="1" applyFont="1" applyFill="1" applyBorder="1" applyAlignment="1" applyProtection="1">
      <alignment horizontal="center" vertical="center"/>
    </xf>
    <xf numFmtId="171" fontId="3" fillId="0" borderId="19" xfId="1" applyNumberFormat="1" applyFont="1" applyFill="1" applyBorder="1" applyAlignment="1" applyProtection="1">
      <alignment horizontal="center" vertical="center"/>
    </xf>
    <xf numFmtId="0" fontId="5" fillId="0" borderId="12" xfId="4" applyFont="1" applyFill="1" applyBorder="1" applyAlignment="1" applyProtection="1">
      <alignment horizontal="left" vertical="center" wrapText="1"/>
    </xf>
    <xf numFmtId="0" fontId="5" fillId="0" borderId="11" xfId="4" applyFont="1" applyFill="1" applyBorder="1" applyAlignment="1" applyProtection="1">
      <alignment horizontal="left" vertical="center" wrapText="1"/>
    </xf>
    <xf numFmtId="0" fontId="3" fillId="0" borderId="11" xfId="0" applyNumberFormat="1" applyFont="1" applyFill="1" applyBorder="1" applyAlignment="1" applyProtection="1">
      <alignment vertical="center"/>
    </xf>
    <xf numFmtId="0" fontId="3" fillId="0" borderId="13" xfId="0" applyNumberFormat="1" applyFont="1" applyFill="1" applyBorder="1" applyAlignment="1" applyProtection="1">
      <alignment vertical="center"/>
    </xf>
    <xf numFmtId="0" fontId="5" fillId="0" borderId="21" xfId="4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5" xfId="0" applyFont="1" applyFill="1" applyBorder="1" applyProtection="1"/>
    <xf numFmtId="0" fontId="3" fillId="0" borderId="16" xfId="0" applyFont="1" applyFill="1" applyBorder="1" applyProtection="1"/>
    <xf numFmtId="0" fontId="3" fillId="0" borderId="4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 vertical="center"/>
    </xf>
    <xf numFmtId="0" fontId="3" fillId="0" borderId="5" xfId="0" applyFont="1" applyFill="1" applyBorder="1" applyProtection="1"/>
    <xf numFmtId="166" fontId="3" fillId="0" borderId="11" xfId="2" applyNumberFormat="1" applyFont="1" applyFill="1" applyBorder="1" applyAlignment="1" applyProtection="1">
      <alignment horizontal="center" vertical="center"/>
      <protection locked="0"/>
    </xf>
    <xf numFmtId="169" fontId="3" fillId="0" borderId="11" xfId="0" applyNumberFormat="1" applyFont="1" applyFill="1" applyBorder="1" applyAlignment="1">
      <alignment horizontal="center" vertical="center"/>
    </xf>
    <xf numFmtId="0" fontId="5" fillId="0" borderId="13" xfId="4" applyFont="1" applyFill="1" applyBorder="1" applyAlignment="1" applyProtection="1">
      <alignment horizontal="center" vertical="center" wrapText="1"/>
    </xf>
    <xf numFmtId="0" fontId="5" fillId="0" borderId="10" xfId="4" applyFont="1" applyFill="1" applyBorder="1" applyAlignment="1" applyProtection="1">
      <alignment horizontal="center" vertical="center" wrapText="1"/>
    </xf>
    <xf numFmtId="0" fontId="5" fillId="0" borderId="11" xfId="4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173" fontId="3" fillId="0" borderId="11" xfId="5" applyNumberFormat="1" applyFont="1" applyFill="1" applyBorder="1" applyAlignment="1" applyProtection="1">
      <alignment horizontal="center" vertical="center" wrapText="1"/>
    </xf>
    <xf numFmtId="173" fontId="3" fillId="0" borderId="11" xfId="0" applyNumberFormat="1" applyFont="1" applyFill="1" applyBorder="1" applyAlignment="1">
      <alignment horizontal="center" vertical="center" wrapText="1"/>
    </xf>
    <xf numFmtId="0" fontId="3" fillId="0" borderId="12" xfId="4" applyFont="1" applyFill="1" applyBorder="1" applyAlignment="1" applyProtection="1">
      <alignment horizontal="center" vertical="center" wrapText="1"/>
    </xf>
    <xf numFmtId="166" fontId="3" fillId="0" borderId="11" xfId="3" applyNumberFormat="1" applyFont="1" applyFill="1" applyBorder="1" applyAlignment="1" applyProtection="1">
      <alignment horizontal="center" vertical="center"/>
      <protection locked="0"/>
    </xf>
    <xf numFmtId="171" fontId="3" fillId="0" borderId="15" xfId="1" applyNumberFormat="1" applyFont="1" applyFill="1" applyBorder="1" applyAlignment="1" applyProtection="1">
      <alignment horizontal="center" vertical="center"/>
    </xf>
    <xf numFmtId="171" fontId="3" fillId="0" borderId="18" xfId="1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6" fontId="3" fillId="0" borderId="11" xfId="0" applyNumberFormat="1" applyFont="1" applyFill="1" applyBorder="1" applyAlignment="1">
      <alignment horizontal="center" vertical="center" wrapText="1"/>
    </xf>
    <xf numFmtId="49" fontId="3" fillId="0" borderId="11" xfId="6" quotePrefix="1" applyNumberFormat="1" applyFont="1" applyFill="1" applyBorder="1" applyAlignment="1" applyProtection="1">
      <alignment horizontal="center" vertical="center"/>
      <protection locked="0"/>
    </xf>
    <xf numFmtId="49" fontId="3" fillId="0" borderId="11" xfId="0" applyNumberFormat="1" applyFont="1" applyFill="1" applyBorder="1" applyAlignment="1">
      <alignment vertical="center"/>
    </xf>
    <xf numFmtId="49" fontId="3" fillId="0" borderId="11" xfId="5" quotePrefix="1" applyNumberFormat="1" applyFont="1" applyFill="1" applyBorder="1" applyAlignment="1" applyProtection="1">
      <alignment horizontal="center" vertical="center" wrapText="1"/>
    </xf>
    <xf numFmtId="49" fontId="3" fillId="0" borderId="11" xfId="5" applyNumberFormat="1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0" xfId="4"/>
    <xf numFmtId="9" fontId="3" fillId="0" borderId="11" xfId="1" applyNumberFormat="1" applyFont="1" applyFill="1" applyBorder="1" applyAlignment="1" applyProtection="1">
      <alignment horizontal="center" vertical="center"/>
    </xf>
    <xf numFmtId="4" fontId="3" fillId="0" borderId="14" xfId="1" applyNumberFormat="1" applyFont="1" applyFill="1" applyBorder="1" applyAlignment="1" applyProtection="1">
      <alignment horizontal="center" vertical="center"/>
    </xf>
    <xf numFmtId="4" fontId="3" fillId="0" borderId="14" xfId="0" applyNumberFormat="1" applyFont="1" applyFill="1" applyBorder="1" applyProtection="1"/>
    <xf numFmtId="4" fontId="3" fillId="0" borderId="17" xfId="2" applyNumberFormat="1" applyFont="1" applyFill="1" applyBorder="1" applyAlignment="1" applyProtection="1">
      <alignment horizontal="center" vertical="center"/>
    </xf>
    <xf numFmtId="4" fontId="3" fillId="0" borderId="20" xfId="2" applyNumberFormat="1" applyFont="1" applyFill="1" applyBorder="1" applyAlignment="1" applyProtection="1">
      <alignment horizontal="center" vertical="center"/>
    </xf>
    <xf numFmtId="4" fontId="3" fillId="0" borderId="17" xfId="1" applyNumberFormat="1" applyFont="1" applyFill="1" applyBorder="1" applyAlignment="1" applyProtection="1">
      <alignment horizontal="center" vertical="center"/>
    </xf>
    <xf numFmtId="4" fontId="3" fillId="0" borderId="20" xfId="1" applyNumberFormat="1" applyFont="1" applyFill="1" applyBorder="1" applyAlignment="1" applyProtection="1">
      <alignment horizontal="center" vertical="center"/>
    </xf>
    <xf numFmtId="4" fontId="3" fillId="0" borderId="14" xfId="0" applyNumberFormat="1" applyFont="1" applyFill="1" applyBorder="1" applyAlignment="1" applyProtection="1">
      <alignment vertical="center"/>
    </xf>
    <xf numFmtId="4" fontId="3" fillId="0" borderId="17" xfId="0" applyNumberFormat="1" applyFont="1" applyFill="1" applyBorder="1" applyProtection="1"/>
    <xf numFmtId="4" fontId="5" fillId="0" borderId="8" xfId="0" applyNumberFormat="1" applyFont="1" applyFill="1" applyBorder="1" applyAlignment="1" applyProtection="1">
      <alignment vertical="center"/>
    </xf>
    <xf numFmtId="173" fontId="3" fillId="0" borderId="11" xfId="1" applyNumberFormat="1" applyFont="1" applyFill="1" applyBorder="1" applyAlignment="1" applyProtection="1">
      <alignment horizontal="center" vertical="center"/>
    </xf>
  </cellXfs>
  <cellStyles count="56">
    <cellStyle name="%" xfId="7" xr:uid="{00000000-0005-0000-0000-000000000000}"/>
    <cellStyle name="% 2" xfId="8" xr:uid="{00000000-0005-0000-0000-000001000000}"/>
    <cellStyle name="% 3" xfId="9" xr:uid="{00000000-0005-0000-0000-000002000000}"/>
    <cellStyle name="/edr" xfId="10" xr:uid="{00000000-0005-0000-0000-000003000000}"/>
    <cellStyle name="Comma" xfId="1" builtinId="3"/>
    <cellStyle name="Comma 2" xfId="5" xr:uid="{00000000-0005-0000-0000-000005000000}"/>
    <cellStyle name="Comma 2 2" xfId="11" xr:uid="{00000000-0005-0000-0000-000006000000}"/>
    <cellStyle name="Comma 2 3" xfId="12" xr:uid="{00000000-0005-0000-0000-000007000000}"/>
    <cellStyle name="Comma 2 4" xfId="13" xr:uid="{00000000-0005-0000-0000-000008000000}"/>
    <cellStyle name="Comma 3" xfId="14" xr:uid="{00000000-0005-0000-0000-000009000000}"/>
    <cellStyle name="Comma 3 2" xfId="15" xr:uid="{00000000-0005-0000-0000-00000A000000}"/>
    <cellStyle name="Comma 3 3" xfId="16" xr:uid="{00000000-0005-0000-0000-00000B000000}"/>
    <cellStyle name="Comma 3 4" xfId="17" xr:uid="{00000000-0005-0000-0000-00000C000000}"/>
    <cellStyle name="Comma 4" xfId="18" xr:uid="{00000000-0005-0000-0000-00000D000000}"/>
    <cellStyle name="Comma 5" xfId="19" xr:uid="{00000000-0005-0000-0000-00000E000000}"/>
    <cellStyle name="Comma 6" xfId="20" xr:uid="{00000000-0005-0000-0000-00000F000000}"/>
    <cellStyle name="Comma 7" xfId="21" xr:uid="{00000000-0005-0000-0000-000010000000}"/>
    <cellStyle name="Currency" xfId="2" builtinId="4"/>
    <cellStyle name="Currency 2" xfId="6" xr:uid="{00000000-0005-0000-0000-000012000000}"/>
    <cellStyle name="Currency 2 2" xfId="22" xr:uid="{00000000-0005-0000-0000-000013000000}"/>
    <cellStyle name="Currency 2 3" xfId="23" xr:uid="{00000000-0005-0000-0000-000014000000}"/>
    <cellStyle name="Currency 2 4" xfId="24" xr:uid="{00000000-0005-0000-0000-000015000000}"/>
    <cellStyle name="Currency 3" xfId="25" xr:uid="{00000000-0005-0000-0000-000016000000}"/>
    <cellStyle name="Currency 3 2" xfId="26" xr:uid="{00000000-0005-0000-0000-000017000000}"/>
    <cellStyle name="Currency 3 3" xfId="27" xr:uid="{00000000-0005-0000-0000-000018000000}"/>
    <cellStyle name="Currency 3 4" xfId="28" xr:uid="{00000000-0005-0000-0000-000019000000}"/>
    <cellStyle name="Currency 4" xfId="29" xr:uid="{00000000-0005-0000-0000-00001A000000}"/>
    <cellStyle name="Currency 5" xfId="30" xr:uid="{00000000-0005-0000-0000-00001B000000}"/>
    <cellStyle name="Hyperlink 2" xfId="31" xr:uid="{00000000-0005-0000-0000-00001C000000}"/>
    <cellStyle name="Hyperlink 2 2" xfId="32" xr:uid="{00000000-0005-0000-0000-00001D000000}"/>
    <cellStyle name="Hyperlink 3" xfId="33" xr:uid="{00000000-0005-0000-0000-00001E000000}"/>
    <cellStyle name="Input2" xfId="34" xr:uid="{00000000-0005-0000-0000-00001F000000}"/>
    <cellStyle name="Normal" xfId="0" builtinId="0"/>
    <cellStyle name="Normal 2" xfId="4" xr:uid="{00000000-0005-0000-0000-000021000000}"/>
    <cellStyle name="Normal 2 2" xfId="35" xr:uid="{00000000-0005-0000-0000-000022000000}"/>
    <cellStyle name="Normal 2 3" xfId="36" xr:uid="{00000000-0005-0000-0000-000023000000}"/>
    <cellStyle name="Normal 2 4" xfId="37" xr:uid="{00000000-0005-0000-0000-000024000000}"/>
    <cellStyle name="Normal 3" xfId="38" xr:uid="{00000000-0005-0000-0000-000025000000}"/>
    <cellStyle name="Normal 3 2" xfId="39" xr:uid="{00000000-0005-0000-0000-000026000000}"/>
    <cellStyle name="Normal 3 3" xfId="40" xr:uid="{00000000-0005-0000-0000-000027000000}"/>
    <cellStyle name="Normal 4" xfId="41" xr:uid="{00000000-0005-0000-0000-000028000000}"/>
    <cellStyle name="Normal 4 2" xfId="42" xr:uid="{00000000-0005-0000-0000-000029000000}"/>
    <cellStyle name="Normal 5" xfId="43" xr:uid="{00000000-0005-0000-0000-00002A000000}"/>
    <cellStyle name="Normal 6" xfId="44" xr:uid="{00000000-0005-0000-0000-00002B000000}"/>
    <cellStyle name="Normal 6 2" xfId="45" xr:uid="{00000000-0005-0000-0000-00002C000000}"/>
    <cellStyle name="Normal 7" xfId="46" xr:uid="{00000000-0005-0000-0000-00002D000000}"/>
    <cellStyle name="Normal 8" xfId="47" xr:uid="{00000000-0005-0000-0000-00002E000000}"/>
    <cellStyle name="Percent" xfId="3" builtinId="5"/>
    <cellStyle name="Percent 2" xfId="48" xr:uid="{00000000-0005-0000-0000-000030000000}"/>
    <cellStyle name="Percent 2 2" xfId="49" xr:uid="{00000000-0005-0000-0000-000031000000}"/>
    <cellStyle name="Percent 2 2 2" xfId="50" xr:uid="{00000000-0005-0000-0000-000032000000}"/>
    <cellStyle name="Percent 2 2 3" xfId="51" xr:uid="{00000000-0005-0000-0000-000033000000}"/>
    <cellStyle name="Percent 2 3" xfId="52" xr:uid="{00000000-0005-0000-0000-000034000000}"/>
    <cellStyle name="Percent 2 4" xfId="53" xr:uid="{00000000-0005-0000-0000-000035000000}"/>
    <cellStyle name="Percent 3" xfId="54" xr:uid="{00000000-0005-0000-0000-000036000000}"/>
    <cellStyle name="Percent 4" xfId="55" xr:uid="{00000000-0005-0000-0000-000037000000}"/>
  </cellStyles>
  <dxfs count="6">
    <dxf>
      <fill>
        <patternFill patternType="darkGray">
          <fgColor theme="1" tint="0.34998626667073579"/>
        </patternFill>
      </fill>
    </dxf>
    <dxf>
      <fill>
        <patternFill patternType="darkGray">
          <fgColor theme="1" tint="0.34998626667073579"/>
        </patternFill>
      </fill>
    </dxf>
    <dxf>
      <fill>
        <patternFill patternType="darkGray">
          <fgColor theme="1" tint="0.34998626667073579"/>
        </patternFill>
      </fill>
    </dxf>
    <dxf>
      <fill>
        <patternFill patternType="darkGray">
          <fgColor theme="1" tint="0.34998626667073579"/>
        </patternFill>
      </fill>
    </dxf>
    <dxf>
      <fill>
        <patternFill patternType="darkGray">
          <fgColor theme="1" tint="0.34998626667073579"/>
        </patternFill>
      </fill>
    </dxf>
    <dxf>
      <fill>
        <patternFill patternType="darkGray">
          <f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ildrens%20Services\CS%20Finance\Educate\School%20Forum\18-01-17\Final%20Versions\workings\Hawa%20-%20Wkg%20Folder\APT%20&amp;%20COLLECT%20Rpts\201718_P1_APT_211_Tower_Hamlets%20%20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ucate\1-SCHOOLS\Schools\17-18%20Flies\APT%20Re-run\APT%20Final%20Jan%202017\201718_P1_APT_211_Tower_Hamlets%20v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ildrens%20Services\CS%20Finance\Educate\School%20Forum\18-01-17\Copy%20APT%20107980%2015Dec2017%20-%20uplift%20AWPU%200.3%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ucate\1-SCHOOLS\Schools\18-19%20Flies\APT%202018-19\Apt%20Jan%202018%20Final\Final%20Return\APT%20107980%2015Dec2017%20-%20LBTH%20(SUBMITTED)%20%20sp%20chan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16-17 submitted baselines"/>
      <sheetName val="16-17 submitted HN places"/>
      <sheetName val="Proposed Free Schools"/>
      <sheetName val="Inputs &amp; Adjustments"/>
      <sheetName val="Local Factors"/>
      <sheetName val="Adjusted Factors"/>
      <sheetName val="16-17 final baselines"/>
      <sheetName val="Commentary"/>
      <sheetName val="Proforma"/>
      <sheetName val="De Delegation"/>
      <sheetName val="Education Functions"/>
      <sheetName val="New ISB"/>
      <sheetName val="School level SB"/>
      <sheetName val="Recoupment"/>
      <sheetName val="Validation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AA5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AC5">
            <v>8800000</v>
          </cell>
          <cell r="AD5">
            <v>0</v>
          </cell>
          <cell r="AE5">
            <v>0</v>
          </cell>
          <cell r="AF5">
            <v>341093</v>
          </cell>
          <cell r="AG5">
            <v>4421851.6399999997</v>
          </cell>
          <cell r="AH5">
            <v>2455151.3380085933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R5">
            <v>20986806.263264209</v>
          </cell>
          <cell r="AT5">
            <v>139377151.46395096</v>
          </cell>
          <cell r="AU5">
            <v>107897204.68299584</v>
          </cell>
          <cell r="BA5">
            <v>4310637.3000895148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16-17 submitted baselines"/>
      <sheetName val="16-17 submitted HN places"/>
      <sheetName val="Proposed Free Schools"/>
      <sheetName val="Inputs &amp; Adjustments"/>
      <sheetName val="Local Factors"/>
      <sheetName val="Adjusted Factors"/>
      <sheetName val="16-17 final baselines"/>
      <sheetName val="Commentary"/>
      <sheetName val="Proforma"/>
      <sheetName val="De Delegation"/>
      <sheetName val="Education Functions"/>
      <sheetName val="New ISB"/>
      <sheetName val="School level SB"/>
      <sheetName val="Recoupment"/>
      <sheetName val="Validation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1">
          <cell r="E11">
            <v>4575.2354988783709</v>
          </cell>
          <cell r="L11">
            <v>2.5000000000000001E-2</v>
          </cell>
        </row>
        <row r="12">
          <cell r="E12">
            <v>6405.140604577623</v>
          </cell>
          <cell r="L12">
            <v>2.5000000000000001E-2</v>
          </cell>
        </row>
        <row r="13">
          <cell r="E13">
            <v>6405.140604577623</v>
          </cell>
          <cell r="L13">
            <v>2.5000000000000001E-2</v>
          </cell>
        </row>
        <row r="15">
          <cell r="E15">
            <v>733.8007933887493</v>
          </cell>
          <cell r="L15">
            <v>0.5</v>
          </cell>
        </row>
        <row r="16">
          <cell r="F16">
            <v>770.54647836878394</v>
          </cell>
          <cell r="M16">
            <v>0.5</v>
          </cell>
        </row>
        <row r="25">
          <cell r="E25">
            <v>861.77315453868516</v>
          </cell>
        </row>
        <row r="26">
          <cell r="F26">
            <v>3542.9535967813354</v>
          </cell>
        </row>
        <row r="29">
          <cell r="F29">
            <v>523.86320887984175</v>
          </cell>
          <cell r="L29">
            <v>1</v>
          </cell>
        </row>
        <row r="31">
          <cell r="M31">
            <v>1</v>
          </cell>
        </row>
        <row r="38">
          <cell r="F38">
            <v>100000</v>
          </cell>
          <cell r="G38">
            <v>100000</v>
          </cell>
        </row>
        <row r="41">
          <cell r="K41" t="str">
            <v>Fixed</v>
          </cell>
        </row>
        <row r="42">
          <cell r="K42" t="str">
            <v>Fixed</v>
          </cell>
        </row>
        <row r="43">
          <cell r="K43" t="str">
            <v>Fixed</v>
          </cell>
        </row>
        <row r="44">
          <cell r="K44" t="str">
            <v>Fixed</v>
          </cell>
        </row>
        <row r="62">
          <cell r="D62">
            <v>0.03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17-18 submitted baselines"/>
      <sheetName val="17-18 HN places"/>
      <sheetName val="Proposed Free Schools"/>
      <sheetName val="Inputs &amp; Adjustments"/>
      <sheetName val="Local Factors"/>
      <sheetName val="Adjusted Factors"/>
      <sheetName val="17-18 final baselines"/>
      <sheetName val="ProformaAggregation"/>
      <sheetName val="Proforma"/>
      <sheetName val="De Delegation"/>
      <sheetName val="Education Functions"/>
      <sheetName val="New ISB"/>
      <sheetName val="School level SB"/>
      <sheetName val="Recoupment"/>
      <sheetName val="Commentary"/>
      <sheetName val="Validation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AQ5">
            <v>0</v>
          </cell>
          <cell r="BB5">
            <v>0</v>
          </cell>
          <cell r="BC5">
            <v>0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17-18 submitted baselines"/>
      <sheetName val="17-18 HN places"/>
      <sheetName val="Proposed Free Schools"/>
      <sheetName val="Inputs &amp; Adjustments"/>
      <sheetName val="Local Factors"/>
      <sheetName val="Adjusted Factors"/>
      <sheetName val="17-18 final baselines"/>
      <sheetName val="ProformaAggregation"/>
      <sheetName val="Proforma"/>
      <sheetName val="De Delegation"/>
      <sheetName val="Education Functions"/>
      <sheetName val="New ISB"/>
      <sheetName val="School level SB"/>
      <sheetName val="Recoupment"/>
      <sheetName val="Commentary"/>
      <sheetName val="Validation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9"/>
  <sheetViews>
    <sheetView tabSelected="1" zoomScale="90" zoomScaleNormal="90" workbookViewId="0">
      <selection activeCell="B1" sqref="B1"/>
    </sheetView>
  </sheetViews>
  <sheetFormatPr defaultColWidth="9.140625" defaultRowHeight="14.25" x14ac:dyDescent="0.2"/>
  <cols>
    <col min="1" max="1" width="13.140625" style="28" customWidth="1"/>
    <col min="2" max="2" width="27.140625" style="29" customWidth="1"/>
    <col min="3" max="3" width="11.42578125" style="7" customWidth="1"/>
    <col min="4" max="4" width="11.7109375" style="7" customWidth="1"/>
    <col min="5" max="5" width="11.5703125" style="7" customWidth="1"/>
    <col min="6" max="6" width="13" style="7" customWidth="1"/>
    <col min="7" max="7" width="12.85546875" style="7" customWidth="1"/>
    <col min="8" max="8" width="15.5703125" style="7" customWidth="1"/>
    <col min="9" max="9" width="12.7109375" style="31" hidden="1" customWidth="1"/>
    <col min="10" max="10" width="16.5703125" style="31" hidden="1" customWidth="1"/>
    <col min="11" max="11" width="14.5703125" style="7" hidden="1" customWidth="1"/>
    <col min="12" max="12" width="13.5703125" style="7" hidden="1" customWidth="1"/>
    <col min="13" max="13" width="14.5703125" style="7" hidden="1" customWidth="1"/>
    <col min="14" max="14" width="13.5703125" style="7" hidden="1" customWidth="1"/>
    <col min="15" max="15" width="11" style="7" hidden="1" customWidth="1"/>
    <col min="16" max="16" width="12.42578125" style="7" hidden="1" customWidth="1"/>
    <col min="17" max="17" width="11.28515625" style="7" customWidth="1"/>
    <col min="18" max="18" width="12.5703125" style="7" customWidth="1"/>
    <col min="19" max="19" width="15.42578125" style="7" customWidth="1"/>
    <col min="20" max="16384" width="9.140625" style="7"/>
  </cols>
  <sheetData>
    <row r="1" spans="1:20" ht="15" x14ac:dyDescent="0.2">
      <c r="A1" s="1" t="s">
        <v>57</v>
      </c>
      <c r="B1" s="2"/>
      <c r="C1" s="3"/>
      <c r="D1" s="3"/>
      <c r="E1" s="3"/>
      <c r="F1" s="4"/>
      <c r="G1" s="3"/>
      <c r="H1" s="3"/>
      <c r="I1" s="5"/>
      <c r="J1" s="5"/>
      <c r="K1" s="3"/>
      <c r="L1" s="3"/>
      <c r="M1" s="3"/>
      <c r="N1" s="3"/>
      <c r="O1" s="3"/>
      <c r="P1" s="3"/>
      <c r="Q1" s="3"/>
      <c r="R1" s="3"/>
      <c r="S1" s="6"/>
    </row>
    <row r="2" spans="1:20" ht="15" x14ac:dyDescent="0.2">
      <c r="A2" s="8"/>
      <c r="B2" s="9"/>
      <c r="C2" s="10"/>
      <c r="D2" s="10"/>
      <c r="E2" s="10"/>
      <c r="F2" s="10"/>
      <c r="G2" s="11"/>
      <c r="H2" s="10"/>
      <c r="I2" s="12"/>
      <c r="J2" s="12"/>
      <c r="K2" s="10"/>
      <c r="L2" s="10"/>
      <c r="M2" s="10"/>
      <c r="N2" s="10"/>
      <c r="O2" s="10"/>
      <c r="P2" s="10"/>
      <c r="Q2" s="10"/>
      <c r="R2" s="10"/>
      <c r="S2" s="13"/>
    </row>
    <row r="3" spans="1:20" ht="27.75" hidden="1" customHeight="1" thickBot="1" x14ac:dyDescent="0.25">
      <c r="A3" s="14" t="s">
        <v>0</v>
      </c>
      <c r="B3" s="32" t="s">
        <v>1</v>
      </c>
      <c r="C3" s="33"/>
      <c r="D3" s="34"/>
      <c r="E3" s="35" t="s">
        <v>2</v>
      </c>
      <c r="F3" s="36"/>
      <c r="G3" s="15">
        <v>1.1817200000000001</v>
      </c>
      <c r="H3" s="16">
        <v>1.0049999999999999</v>
      </c>
      <c r="I3" s="12"/>
      <c r="J3" s="12"/>
      <c r="K3" s="10"/>
      <c r="L3" s="10"/>
      <c r="M3" s="10"/>
      <c r="N3" s="10"/>
      <c r="O3" s="10"/>
      <c r="P3" s="10"/>
      <c r="Q3" s="17"/>
      <c r="R3" s="17"/>
      <c r="S3" s="13"/>
    </row>
    <row r="4" spans="1:20" ht="17.25" customHeight="1" x14ac:dyDescent="0.2">
      <c r="A4" s="18" t="s">
        <v>3</v>
      </c>
      <c r="B4" s="19"/>
      <c r="C4" s="10"/>
      <c r="D4" s="19"/>
      <c r="E4" s="19"/>
      <c r="F4" s="10"/>
      <c r="G4" s="10"/>
      <c r="H4" s="10"/>
      <c r="I4" s="12"/>
      <c r="J4" s="12"/>
      <c r="K4" s="10"/>
      <c r="L4" s="10"/>
      <c r="M4" s="10"/>
      <c r="N4" s="10"/>
      <c r="O4" s="10"/>
      <c r="P4" s="10"/>
      <c r="Q4" s="10"/>
      <c r="R4" s="10"/>
      <c r="S4" s="13"/>
    </row>
    <row r="5" spans="1:20" s="10" customFormat="1" ht="48" customHeight="1" x14ac:dyDescent="0.25">
      <c r="A5" s="62" t="s">
        <v>4</v>
      </c>
      <c r="B5" s="37" t="s">
        <v>5</v>
      </c>
      <c r="C5" s="37" t="s">
        <v>6</v>
      </c>
      <c r="D5" s="37"/>
      <c r="E5" s="85" t="s">
        <v>7</v>
      </c>
      <c r="F5" s="86"/>
      <c r="G5" s="87" t="s">
        <v>58</v>
      </c>
      <c r="H5" s="88"/>
      <c r="I5" s="37" t="s">
        <v>8</v>
      </c>
      <c r="J5" s="37"/>
      <c r="K5" s="38"/>
      <c r="L5" s="39"/>
      <c r="M5" s="39"/>
      <c r="N5" s="39"/>
      <c r="O5" s="12"/>
      <c r="P5" s="12"/>
      <c r="Q5" s="40" t="s">
        <v>9</v>
      </c>
      <c r="R5" s="41" t="s">
        <v>10</v>
      </c>
      <c r="S5" s="42" t="s">
        <v>59</v>
      </c>
      <c r="T5" s="20"/>
    </row>
    <row r="6" spans="1:20" s="10" customFormat="1" ht="27.95" customHeight="1" x14ac:dyDescent="0.2">
      <c r="A6" s="62"/>
      <c r="B6" s="43" t="s">
        <v>11</v>
      </c>
      <c r="C6" s="83">
        <v>3246.17</v>
      </c>
      <c r="D6" s="83"/>
      <c r="E6" s="51">
        <v>4598.12</v>
      </c>
      <c r="F6" s="51"/>
      <c r="G6" s="107">
        <f>C6-E6</f>
        <v>-1351.9499999999998</v>
      </c>
      <c r="H6" s="84"/>
      <c r="I6" s="52">
        <v>31383.5</v>
      </c>
      <c r="J6" s="52"/>
      <c r="K6" s="44">
        <f>I6*C6</f>
        <v>101876176.19500001</v>
      </c>
      <c r="L6" s="39"/>
      <c r="M6" s="45">
        <f>E6*I6</f>
        <v>144305099.02000001</v>
      </c>
      <c r="N6" s="39"/>
      <c r="O6" s="12"/>
      <c r="P6" s="12"/>
      <c r="Q6" s="46">
        <v>23448.33</v>
      </c>
      <c r="R6" s="47"/>
      <c r="S6" s="108">
        <f>G6*Q6</f>
        <v>-31700969.743499998</v>
      </c>
    </row>
    <row r="7" spans="1:20" s="10" customFormat="1" ht="27.75" customHeight="1" x14ac:dyDescent="0.2">
      <c r="A7" s="62"/>
      <c r="B7" s="43" t="s">
        <v>12</v>
      </c>
      <c r="C7" s="83">
        <v>4564.57</v>
      </c>
      <c r="D7" s="83"/>
      <c r="E7" s="51">
        <f>6405.14060457762*H3</f>
        <v>6437.1663076005079</v>
      </c>
      <c r="F7" s="51">
        <v>6405.140604577623</v>
      </c>
      <c r="G7" s="107">
        <f>C7-E7</f>
        <v>-1872.5963076005082</v>
      </c>
      <c r="H7" s="84"/>
      <c r="I7" s="52">
        <v>9520</v>
      </c>
      <c r="J7" s="52"/>
      <c r="K7" s="38"/>
      <c r="L7" s="45">
        <f>I7*C7</f>
        <v>43454706.399999999</v>
      </c>
      <c r="M7" s="39"/>
      <c r="N7" s="45">
        <f>E7*I7</f>
        <v>61281823.248356834</v>
      </c>
      <c r="O7" s="12"/>
      <c r="P7" s="12"/>
      <c r="Q7" s="46"/>
      <c r="R7" s="47">
        <v>8830.92</v>
      </c>
      <c r="S7" s="108">
        <f>G7*R7</f>
        <v>-16536748.18471548</v>
      </c>
    </row>
    <row r="8" spans="1:20" s="10" customFormat="1" ht="27.95" customHeight="1" x14ac:dyDescent="0.2">
      <c r="A8" s="62"/>
      <c r="B8" s="43" t="s">
        <v>13</v>
      </c>
      <c r="C8" s="83">
        <v>5182.8</v>
      </c>
      <c r="D8" s="83"/>
      <c r="E8" s="51">
        <f>6405.14060457762*H3</f>
        <v>6437.1663076005079</v>
      </c>
      <c r="F8" s="51">
        <v>6405.140604577623</v>
      </c>
      <c r="G8" s="107">
        <f>C8-E8</f>
        <v>-1254.3663076005078</v>
      </c>
      <c r="H8" s="84"/>
      <c r="I8" s="52">
        <v>5869</v>
      </c>
      <c r="J8" s="52"/>
      <c r="K8" s="38"/>
      <c r="L8" s="45">
        <f>I8*C8</f>
        <v>30417853.199999999</v>
      </c>
      <c r="M8" s="39"/>
      <c r="N8" s="45">
        <f>E8*I8</f>
        <v>37779729.059307382</v>
      </c>
      <c r="O8" s="12"/>
      <c r="P8" s="12"/>
      <c r="Q8" s="46"/>
      <c r="R8" s="47">
        <v>5507.17</v>
      </c>
      <c r="S8" s="108">
        <f>G8*R8</f>
        <v>-6908008.4982282883</v>
      </c>
    </row>
    <row r="9" spans="1:20" s="10" customFormat="1" ht="51" customHeight="1" x14ac:dyDescent="0.2">
      <c r="A9" s="48"/>
      <c r="B9" s="37" t="s">
        <v>5</v>
      </c>
      <c r="C9" s="37" t="s">
        <v>14</v>
      </c>
      <c r="D9" s="37" t="s">
        <v>15</v>
      </c>
      <c r="E9" s="37" t="s">
        <v>14</v>
      </c>
      <c r="F9" s="37" t="s">
        <v>15</v>
      </c>
      <c r="G9" s="37" t="s">
        <v>16</v>
      </c>
      <c r="H9" s="37" t="s">
        <v>17</v>
      </c>
      <c r="I9" s="37" t="s">
        <v>18</v>
      </c>
      <c r="J9" s="37" t="s">
        <v>19</v>
      </c>
      <c r="K9" s="38"/>
      <c r="L9" s="39"/>
      <c r="M9" s="39"/>
      <c r="N9" s="39"/>
      <c r="O9" s="12"/>
      <c r="P9" s="12"/>
      <c r="Q9" s="39"/>
      <c r="R9" s="49"/>
      <c r="S9" s="109"/>
    </row>
    <row r="10" spans="1:20" s="10" customFormat="1" ht="27.95" customHeight="1" x14ac:dyDescent="0.2">
      <c r="A10" s="62" t="s">
        <v>20</v>
      </c>
      <c r="B10" s="106" t="s">
        <v>21</v>
      </c>
      <c r="C10" s="50">
        <v>519.96</v>
      </c>
      <c r="D10" s="50">
        <v>519.96</v>
      </c>
      <c r="E10" s="51">
        <v>0</v>
      </c>
      <c r="F10" s="51">
        <v>0</v>
      </c>
      <c r="G10" s="51">
        <f>C10-E10</f>
        <v>519.96</v>
      </c>
      <c r="H10" s="51">
        <f>D10-F10</f>
        <v>519.96</v>
      </c>
      <c r="I10" s="52">
        <v>3931.1279377250976</v>
      </c>
      <c r="J10" s="52">
        <v>2190.0238041275206</v>
      </c>
      <c r="K10" s="44">
        <f t="shared" ref="K10:L17" si="0">C10*I10</f>
        <v>2044029.282499542</v>
      </c>
      <c r="L10" s="45">
        <f t="shared" si="0"/>
        <v>1138724.7771941456</v>
      </c>
      <c r="M10" s="45">
        <f>E10*I10</f>
        <v>0</v>
      </c>
      <c r="N10" s="45">
        <f>F10*J10</f>
        <v>0</v>
      </c>
      <c r="O10" s="12"/>
      <c r="P10" s="12"/>
      <c r="Q10" s="53">
        <v>7260.04</v>
      </c>
      <c r="R10" s="54">
        <v>5445.91</v>
      </c>
      <c r="S10" s="108">
        <f>(G10*Q10)+(H10*R10)</f>
        <v>6606585.7620000001</v>
      </c>
    </row>
    <row r="11" spans="1:20" s="10" customFormat="1" ht="27.95" customHeight="1" x14ac:dyDescent="0.2">
      <c r="A11" s="62"/>
      <c r="B11" s="106" t="s">
        <v>22</v>
      </c>
      <c r="C11" s="50">
        <v>638.12880000000007</v>
      </c>
      <c r="D11" s="50">
        <v>927.65020000000004</v>
      </c>
      <c r="E11" s="51">
        <v>733.8007933887493</v>
      </c>
      <c r="F11" s="51">
        <v>770.54647836878394</v>
      </c>
      <c r="G11" s="117">
        <f t="shared" ref="G11:H17" si="1">C11-E11</f>
        <v>-95.671993388749229</v>
      </c>
      <c r="H11" s="51">
        <f t="shared" si="1"/>
        <v>157.1037216312161</v>
      </c>
      <c r="I11" s="52">
        <v>7835.7637497061933</v>
      </c>
      <c r="J11" s="52">
        <v>5425.203249695548</v>
      </c>
      <c r="K11" s="44">
        <f t="shared" si="0"/>
        <v>5000226.5186835136</v>
      </c>
      <c r="L11" s="45">
        <f t="shared" si="0"/>
        <v>5032690.8796207253</v>
      </c>
      <c r="M11" s="45">
        <f t="shared" ref="M11:N17" si="2">E11*I11</f>
        <v>5749889.6563412054</v>
      </c>
      <c r="N11" s="45">
        <f t="shared" si="2"/>
        <v>4180371.2584877871</v>
      </c>
      <c r="O11" s="12"/>
      <c r="P11" s="12"/>
      <c r="Q11" s="53">
        <v>11056.61</v>
      </c>
      <c r="R11" s="54">
        <v>9256.36</v>
      </c>
      <c r="S11" s="108">
        <f>(G11*Q11)+(H11*R11)</f>
        <v>396400.68593634502</v>
      </c>
    </row>
    <row r="12" spans="1:20" s="10" customFormat="1" ht="27.95" customHeight="1" x14ac:dyDescent="0.2">
      <c r="A12" s="62"/>
      <c r="B12" s="43" t="s">
        <v>23</v>
      </c>
      <c r="C12" s="50">
        <v>236.34</v>
      </c>
      <c r="D12" s="50">
        <v>342.7</v>
      </c>
      <c r="E12" s="51">
        <v>39.6</v>
      </c>
      <c r="F12" s="51">
        <v>58.42</v>
      </c>
      <c r="G12" s="51">
        <f t="shared" si="1"/>
        <v>196.74</v>
      </c>
      <c r="H12" s="51">
        <f t="shared" si="1"/>
        <v>284.27999999999997</v>
      </c>
      <c r="I12" s="52">
        <v>5722.6615851785909</v>
      </c>
      <c r="J12" s="52">
        <v>2951.6658684245467</v>
      </c>
      <c r="K12" s="44">
        <f t="shared" si="0"/>
        <v>1352493.8390411083</v>
      </c>
      <c r="L12" s="45">
        <f t="shared" si="0"/>
        <v>1011535.8931090921</v>
      </c>
      <c r="M12" s="45">
        <f t="shared" si="2"/>
        <v>226617.3987730722</v>
      </c>
      <c r="N12" s="45">
        <f t="shared" si="2"/>
        <v>172436.32003336202</v>
      </c>
      <c r="O12" s="12"/>
      <c r="P12" s="12"/>
      <c r="Q12" s="55">
        <v>648.77</v>
      </c>
      <c r="R12" s="56">
        <v>423.23</v>
      </c>
      <c r="S12" s="108">
        <f t="shared" ref="S12:S17" si="3">(G12*Q12)+(H12*R12)</f>
        <v>247954.83419999998</v>
      </c>
    </row>
    <row r="13" spans="1:20" s="10" customFormat="1" ht="27.95" customHeight="1" x14ac:dyDescent="0.2">
      <c r="A13" s="62"/>
      <c r="B13" s="43" t="s">
        <v>24</v>
      </c>
      <c r="C13" s="50">
        <v>283.61</v>
      </c>
      <c r="D13" s="50">
        <v>460.87</v>
      </c>
      <c r="E13" s="51">
        <v>47.52</v>
      </c>
      <c r="F13" s="51">
        <v>77.22</v>
      </c>
      <c r="G13" s="51">
        <f t="shared" si="1"/>
        <v>236.09</v>
      </c>
      <c r="H13" s="51">
        <f t="shared" si="1"/>
        <v>383.65</v>
      </c>
      <c r="I13" s="52">
        <v>4484.8299642032107</v>
      </c>
      <c r="J13" s="52">
        <v>2071.6232767211682</v>
      </c>
      <c r="K13" s="44">
        <f t="shared" si="0"/>
        <v>1271942.6261476725</v>
      </c>
      <c r="L13" s="45">
        <f t="shared" si="0"/>
        <v>954749.01954248478</v>
      </c>
      <c r="M13" s="45">
        <f t="shared" si="2"/>
        <v>213119.11989893659</v>
      </c>
      <c r="N13" s="45">
        <f t="shared" si="2"/>
        <v>159970.7494284086</v>
      </c>
      <c r="O13" s="12"/>
      <c r="P13" s="12"/>
      <c r="Q13" s="55">
        <v>821.99</v>
      </c>
      <c r="R13" s="56">
        <v>574.4</v>
      </c>
      <c r="S13" s="108">
        <f t="shared" si="3"/>
        <v>414432.17909999995</v>
      </c>
    </row>
    <row r="14" spans="1:20" s="10" customFormat="1" ht="27.95" customHeight="1" x14ac:dyDescent="0.2">
      <c r="A14" s="62"/>
      <c r="B14" s="43" t="s">
        <v>25</v>
      </c>
      <c r="C14" s="50">
        <v>425.42</v>
      </c>
      <c r="D14" s="50">
        <v>608.59</v>
      </c>
      <c r="E14" s="51">
        <v>71.28</v>
      </c>
      <c r="F14" s="51">
        <v>101.97</v>
      </c>
      <c r="G14" s="51">
        <f t="shared" si="1"/>
        <v>354.14</v>
      </c>
      <c r="H14" s="51">
        <f t="shared" si="1"/>
        <v>506.62</v>
      </c>
      <c r="I14" s="52">
        <v>3454.8630649815809</v>
      </c>
      <c r="J14" s="52">
        <v>1660.8742045777503</v>
      </c>
      <c r="K14" s="44">
        <f t="shared" si="0"/>
        <v>1469767.8451044641</v>
      </c>
      <c r="L14" s="45">
        <f t="shared" si="0"/>
        <v>1010791.4321639731</v>
      </c>
      <c r="M14" s="45">
        <f t="shared" si="2"/>
        <v>246262.63927188708</v>
      </c>
      <c r="N14" s="45">
        <f t="shared" si="2"/>
        <v>169359.34264079321</v>
      </c>
      <c r="O14" s="12"/>
      <c r="P14" s="12"/>
      <c r="Q14" s="57">
        <v>3524.75</v>
      </c>
      <c r="R14" s="58">
        <v>2111.31</v>
      </c>
      <c r="S14" s="108">
        <f t="shared" si="3"/>
        <v>2317886.8372</v>
      </c>
    </row>
    <row r="15" spans="1:20" s="10" customFormat="1" ht="27.95" customHeight="1" x14ac:dyDescent="0.2">
      <c r="A15" s="62"/>
      <c r="B15" s="43" t="s">
        <v>26</v>
      </c>
      <c r="C15" s="50">
        <v>460.87</v>
      </c>
      <c r="D15" s="50">
        <v>661.76</v>
      </c>
      <c r="E15" s="51">
        <v>71.28</v>
      </c>
      <c r="F15" s="51">
        <v>101.97</v>
      </c>
      <c r="G15" s="51">
        <f t="shared" si="1"/>
        <v>389.59000000000003</v>
      </c>
      <c r="H15" s="51">
        <f t="shared" si="1"/>
        <v>559.79</v>
      </c>
      <c r="I15" s="52">
        <v>2569.6342899064698</v>
      </c>
      <c r="J15" s="52">
        <v>1399.6922341643806</v>
      </c>
      <c r="K15" s="44">
        <f t="shared" si="0"/>
        <v>1184267.3551891947</v>
      </c>
      <c r="L15" s="45">
        <f t="shared" si="0"/>
        <v>926260.3328806205</v>
      </c>
      <c r="M15" s="45">
        <f t="shared" si="2"/>
        <v>183163.53218453316</v>
      </c>
      <c r="N15" s="45">
        <f t="shared" si="2"/>
        <v>142726.61711774187</v>
      </c>
      <c r="O15" s="12"/>
      <c r="P15" s="12"/>
      <c r="Q15" s="57">
        <v>4817.68</v>
      </c>
      <c r="R15" s="58">
        <v>3043.23</v>
      </c>
      <c r="S15" s="108">
        <f t="shared" si="3"/>
        <v>3580489.6729000001</v>
      </c>
    </row>
    <row r="16" spans="1:20" s="10" customFormat="1" ht="27.75" customHeight="1" x14ac:dyDescent="0.2">
      <c r="A16" s="62"/>
      <c r="B16" s="43" t="s">
        <v>27</v>
      </c>
      <c r="C16" s="50">
        <v>496.32</v>
      </c>
      <c r="D16" s="50">
        <v>709.03</v>
      </c>
      <c r="E16" s="51">
        <v>83.16</v>
      </c>
      <c r="F16" s="51">
        <v>118.8</v>
      </c>
      <c r="G16" s="51">
        <f t="shared" si="1"/>
        <v>413.15999999999997</v>
      </c>
      <c r="H16" s="51">
        <f t="shared" si="1"/>
        <v>590.23</v>
      </c>
      <c r="I16" s="52">
        <v>2111.6176494027186</v>
      </c>
      <c r="J16" s="52">
        <v>1104.094358272642</v>
      </c>
      <c r="K16" s="44">
        <f t="shared" si="0"/>
        <v>1048038.0717515573</v>
      </c>
      <c r="L16" s="45">
        <f t="shared" si="0"/>
        <v>782836.02284605138</v>
      </c>
      <c r="M16" s="45">
        <f t="shared" si="2"/>
        <v>175602.12372433007</v>
      </c>
      <c r="N16" s="45">
        <f t="shared" si="2"/>
        <v>131166.40976278987</v>
      </c>
      <c r="O16" s="12"/>
      <c r="P16" s="12"/>
      <c r="Q16" s="57">
        <v>9688.65</v>
      </c>
      <c r="R16" s="58">
        <v>5964.95</v>
      </c>
      <c r="S16" s="108">
        <f t="shared" si="3"/>
        <v>7523655.0724999998</v>
      </c>
    </row>
    <row r="17" spans="1:19" s="10" customFormat="1" ht="33.75" customHeight="1" x14ac:dyDescent="0.2">
      <c r="A17" s="62"/>
      <c r="B17" s="43" t="s">
        <v>28</v>
      </c>
      <c r="C17" s="50">
        <v>679.49</v>
      </c>
      <c r="D17" s="50">
        <v>957.19</v>
      </c>
      <c r="E17" s="51">
        <v>113.85</v>
      </c>
      <c r="F17" s="51">
        <v>160.38</v>
      </c>
      <c r="G17" s="51">
        <f t="shared" si="1"/>
        <v>565.64</v>
      </c>
      <c r="H17" s="51">
        <f t="shared" si="1"/>
        <v>796.81000000000006</v>
      </c>
      <c r="I17" s="52">
        <v>338.63672516688149</v>
      </c>
      <c r="J17" s="52">
        <v>228.20324441358312</v>
      </c>
      <c r="K17" s="44">
        <f t="shared" si="0"/>
        <v>230100.26838364432</v>
      </c>
      <c r="L17" s="45">
        <f t="shared" si="0"/>
        <v>218433.86352023765</v>
      </c>
      <c r="M17" s="45">
        <f t="shared" si="2"/>
        <v>38553.791160249457</v>
      </c>
      <c r="N17" s="45">
        <f t="shared" si="2"/>
        <v>36599.236339050462</v>
      </c>
      <c r="O17" s="12"/>
      <c r="P17" s="12"/>
      <c r="Q17" s="57">
        <v>2743.91</v>
      </c>
      <c r="R17" s="58">
        <v>1694.2</v>
      </c>
      <c r="S17" s="108">
        <f t="shared" si="3"/>
        <v>2902020.7544</v>
      </c>
    </row>
    <row r="18" spans="1:19" s="10" customFormat="1" ht="54" customHeight="1" x14ac:dyDescent="0.2">
      <c r="A18" s="59"/>
      <c r="B18" s="37" t="s">
        <v>5</v>
      </c>
      <c r="C18" s="37" t="s">
        <v>14</v>
      </c>
      <c r="D18" s="37" t="s">
        <v>15</v>
      </c>
      <c r="E18" s="37" t="s">
        <v>14</v>
      </c>
      <c r="F18" s="37" t="s">
        <v>15</v>
      </c>
      <c r="G18" s="37" t="s">
        <v>29</v>
      </c>
      <c r="H18" s="89"/>
      <c r="I18" s="37" t="s">
        <v>18</v>
      </c>
      <c r="J18" s="37" t="s">
        <v>19</v>
      </c>
      <c r="K18" s="38"/>
      <c r="L18" s="39"/>
      <c r="M18" s="39"/>
      <c r="N18" s="39"/>
      <c r="O18" s="12"/>
      <c r="P18" s="12"/>
      <c r="Q18" s="60"/>
      <c r="R18" s="61"/>
      <c r="S18" s="109"/>
    </row>
    <row r="19" spans="1:19" s="10" customFormat="1" ht="27.95" customHeight="1" x14ac:dyDescent="0.2">
      <c r="A19" s="62" t="s">
        <v>30</v>
      </c>
      <c r="B19" s="106" t="s">
        <v>31</v>
      </c>
      <c r="C19" s="63">
        <v>0</v>
      </c>
      <c r="D19" s="63"/>
      <c r="E19" s="64" t="s">
        <v>32</v>
      </c>
      <c r="F19" s="64"/>
      <c r="G19" s="90">
        <v>0</v>
      </c>
      <c r="H19" s="91"/>
      <c r="I19" s="65">
        <v>151.16007956158896</v>
      </c>
      <c r="J19" s="65"/>
      <c r="K19" s="38"/>
      <c r="L19" s="39"/>
      <c r="M19" s="39"/>
      <c r="N19" s="39"/>
      <c r="O19" s="12"/>
      <c r="P19" s="12"/>
      <c r="Q19" s="60"/>
      <c r="R19" s="61"/>
      <c r="S19" s="109"/>
    </row>
    <row r="20" spans="1:19" s="10" customFormat="1" ht="30.75" customHeight="1" x14ac:dyDescent="0.2">
      <c r="A20" s="62" t="s">
        <v>33</v>
      </c>
      <c r="B20" s="106" t="s">
        <v>34</v>
      </c>
      <c r="C20" s="50">
        <f>515*G3</f>
        <v>608.58580000000006</v>
      </c>
      <c r="D20" s="63"/>
      <c r="E20" s="64">
        <v>861.77315453868516</v>
      </c>
      <c r="F20" s="64"/>
      <c r="G20" s="117">
        <f>C20-E20</f>
        <v>-253.1873545386851</v>
      </c>
      <c r="H20" s="64"/>
      <c r="I20" s="65">
        <v>11693.801683148073</v>
      </c>
      <c r="J20" s="65"/>
      <c r="K20" s="44">
        <f>C20*I20</f>
        <v>7116681.6523800166</v>
      </c>
      <c r="L20" s="39"/>
      <c r="M20" s="45">
        <f>E20*I20</f>
        <v>10077404.365036301</v>
      </c>
      <c r="N20" s="39"/>
      <c r="O20" s="12"/>
      <c r="P20" s="12"/>
      <c r="Q20" s="57">
        <v>9600.9599999999991</v>
      </c>
      <c r="R20" s="58"/>
      <c r="S20" s="108">
        <f>Q20*G20</f>
        <v>-2430841.6634317338</v>
      </c>
    </row>
    <row r="21" spans="1:19" s="10" customFormat="1" ht="27.75" customHeight="1" x14ac:dyDescent="0.2">
      <c r="A21" s="62"/>
      <c r="B21" s="106" t="s">
        <v>35</v>
      </c>
      <c r="C21" s="63"/>
      <c r="D21" s="50">
        <f>1385*G3</f>
        <v>1636.6822000000002</v>
      </c>
      <c r="E21" s="64"/>
      <c r="F21" s="64">
        <v>3542.9535967813354</v>
      </c>
      <c r="G21" s="64"/>
      <c r="H21" s="117">
        <f>D21-F21</f>
        <v>-1906.2713967813352</v>
      </c>
      <c r="I21" s="65"/>
      <c r="J21" s="65">
        <v>1374.0873158840518</v>
      </c>
      <c r="K21" s="38"/>
      <c r="L21" s="45">
        <f>J21*D21</f>
        <v>2248944.2511532051</v>
      </c>
      <c r="M21" s="39"/>
      <c r="N21" s="45">
        <f>F21*J21</f>
        <v>4868327.598103012</v>
      </c>
      <c r="O21" s="12"/>
      <c r="P21" s="12"/>
      <c r="Q21" s="12"/>
      <c r="R21" s="55">
        <v>681.42</v>
      </c>
      <c r="S21" s="108">
        <f>R21*H21</f>
        <v>-1298971.4551947373</v>
      </c>
    </row>
    <row r="22" spans="1:19" s="10" customFormat="1" ht="30.75" customHeight="1" x14ac:dyDescent="0.2">
      <c r="A22" s="62" t="s">
        <v>36</v>
      </c>
      <c r="B22" s="43" t="s">
        <v>37</v>
      </c>
      <c r="C22" s="50" t="s">
        <v>38</v>
      </c>
      <c r="D22" s="50" t="s">
        <v>32</v>
      </c>
      <c r="E22" s="64" t="s">
        <v>32</v>
      </c>
      <c r="F22" s="64" t="s">
        <v>32</v>
      </c>
      <c r="G22" s="64">
        <v>0</v>
      </c>
      <c r="H22" s="64">
        <v>0</v>
      </c>
      <c r="I22" s="65">
        <v>718.96024614382065</v>
      </c>
      <c r="J22" s="65">
        <v>287.78708083826808</v>
      </c>
      <c r="K22" s="44" t="e">
        <f>C22*I22</f>
        <v>#VALUE!</v>
      </c>
      <c r="L22" s="45" t="e">
        <f>D22*J22</f>
        <v>#VALUE!</v>
      </c>
      <c r="M22" s="45" t="e">
        <f>E22*I22</f>
        <v>#VALUE!</v>
      </c>
      <c r="N22" s="45" t="e">
        <f>F22*J22</f>
        <v>#VALUE!</v>
      </c>
      <c r="O22" s="12"/>
      <c r="P22" s="12"/>
      <c r="Q22" s="60"/>
      <c r="R22" s="61"/>
      <c r="S22" s="109"/>
    </row>
    <row r="23" spans="1:19" s="10" customFormat="1" ht="35.25" customHeight="1" x14ac:dyDescent="0.2">
      <c r="A23" s="62"/>
      <c r="B23" s="37" t="s">
        <v>5</v>
      </c>
      <c r="C23" s="21" t="s">
        <v>39</v>
      </c>
      <c r="D23" s="21" t="s">
        <v>40</v>
      </c>
      <c r="E23" s="21" t="s">
        <v>39</v>
      </c>
      <c r="F23" s="21" t="s">
        <v>40</v>
      </c>
      <c r="G23" s="21"/>
      <c r="H23" s="21"/>
      <c r="I23" s="66" t="s">
        <v>41</v>
      </c>
      <c r="J23" s="37" t="s">
        <v>42</v>
      </c>
      <c r="K23" s="38"/>
      <c r="L23" s="39"/>
      <c r="M23" s="39"/>
      <c r="N23" s="39"/>
      <c r="O23" s="12"/>
      <c r="P23" s="12"/>
      <c r="Q23" s="39"/>
      <c r="R23" s="49"/>
      <c r="S23" s="109"/>
    </row>
    <row r="24" spans="1:19" s="10" customFormat="1" ht="27.75" customHeight="1" x14ac:dyDescent="0.2">
      <c r="A24" s="92" t="s">
        <v>43</v>
      </c>
      <c r="B24" s="106" t="s">
        <v>44</v>
      </c>
      <c r="C24" s="67">
        <v>1</v>
      </c>
      <c r="D24" s="93">
        <f>1050*G3</f>
        <v>1240.806</v>
      </c>
      <c r="E24" s="67">
        <v>1</v>
      </c>
      <c r="F24" s="64">
        <v>523.86320887984175</v>
      </c>
      <c r="G24" s="64">
        <f>D24-F24</f>
        <v>716.94279112015829</v>
      </c>
      <c r="H24" s="64"/>
      <c r="I24" s="68">
        <v>0.17238254516552107</v>
      </c>
      <c r="J24" s="65">
        <v>5163.4196742076947</v>
      </c>
      <c r="K24" s="38"/>
      <c r="L24" s="39"/>
      <c r="M24" s="39"/>
      <c r="N24" s="39"/>
      <c r="O24" s="12"/>
      <c r="P24" s="12"/>
      <c r="Q24" s="94">
        <v>8733.9</v>
      </c>
      <c r="R24" s="69"/>
      <c r="S24" s="110">
        <f>Q24*G24</f>
        <v>6261706.6433643503</v>
      </c>
    </row>
    <row r="25" spans="1:19" s="10" customFormat="1" ht="27.75" customHeight="1" x14ac:dyDescent="0.2">
      <c r="A25" s="92"/>
      <c r="B25" s="106" t="s">
        <v>45</v>
      </c>
      <c r="C25" s="63"/>
      <c r="D25" s="93"/>
      <c r="E25" s="63"/>
      <c r="F25" s="64"/>
      <c r="G25" s="89"/>
      <c r="H25" s="89"/>
      <c r="I25" s="68">
        <v>0.15017020959032396</v>
      </c>
      <c r="J25" s="65"/>
      <c r="K25" s="44">
        <f>D24*J24</f>
        <v>6406802.1122749532</v>
      </c>
      <c r="L25" s="39"/>
      <c r="M25" s="45">
        <f>F24*J24</f>
        <v>2704925.59932375</v>
      </c>
      <c r="N25" s="39"/>
      <c r="O25" s="12"/>
      <c r="P25" s="12"/>
      <c r="Q25" s="95"/>
      <c r="R25" s="70"/>
      <c r="S25" s="111"/>
    </row>
    <row r="26" spans="1:19" s="10" customFormat="1" ht="27.75" customHeight="1" x14ac:dyDescent="0.2">
      <c r="A26" s="92"/>
      <c r="B26" s="43" t="s">
        <v>46</v>
      </c>
      <c r="C26" s="68">
        <v>0.48019236999999998</v>
      </c>
      <c r="D26" s="93">
        <f>1550*G3</f>
        <v>1831.6660000000002</v>
      </c>
      <c r="E26" s="68">
        <v>0.48019236999999998</v>
      </c>
      <c r="F26" s="64">
        <v>1336.8117096801018</v>
      </c>
      <c r="G26" s="64"/>
      <c r="H26" s="64">
        <f>D26-F26</f>
        <v>494.85429031989838</v>
      </c>
      <c r="I26" s="68">
        <v>0.2304944156584863</v>
      </c>
      <c r="J26" s="65">
        <v>3574.4327053695997</v>
      </c>
      <c r="K26" s="38"/>
      <c r="L26" s="39"/>
      <c r="M26" s="39"/>
      <c r="N26" s="39"/>
      <c r="O26" s="12"/>
      <c r="P26" s="12"/>
      <c r="Q26" s="12"/>
      <c r="R26" s="94">
        <v>2702.37</v>
      </c>
      <c r="S26" s="112">
        <f>R26*H26</f>
        <v>1337279.3885317838</v>
      </c>
    </row>
    <row r="27" spans="1:19" ht="28.5" x14ac:dyDescent="0.2">
      <c r="A27" s="92"/>
      <c r="B27" s="43" t="s">
        <v>47</v>
      </c>
      <c r="C27" s="68"/>
      <c r="D27" s="93"/>
      <c r="E27" s="68"/>
      <c r="F27" s="64"/>
      <c r="G27" s="89"/>
      <c r="H27" s="89"/>
      <c r="I27" s="68">
        <v>0.23274042459199104</v>
      </c>
      <c r="J27" s="65"/>
      <c r="K27" s="38"/>
      <c r="L27" s="45">
        <f>D26*J26</f>
        <v>6547166.8557135137</v>
      </c>
      <c r="M27" s="39"/>
      <c r="N27" s="45">
        <f>F26*J26</f>
        <v>4778343.4960016059</v>
      </c>
      <c r="O27" s="12"/>
      <c r="P27" s="12"/>
      <c r="Q27" s="30"/>
      <c r="R27" s="95"/>
      <c r="S27" s="113"/>
    </row>
    <row r="28" spans="1:19" ht="23.25" customHeight="1" x14ac:dyDescent="0.2">
      <c r="A28" s="71"/>
      <c r="B28" s="72"/>
      <c r="C28" s="85" t="s">
        <v>48</v>
      </c>
      <c r="D28" s="98"/>
      <c r="E28" s="85" t="s">
        <v>48</v>
      </c>
      <c r="F28" s="98"/>
      <c r="G28" s="37"/>
      <c r="H28" s="37"/>
      <c r="I28" s="39"/>
      <c r="J28" s="39"/>
      <c r="K28" s="12"/>
      <c r="L28" s="12"/>
      <c r="M28" s="12"/>
      <c r="N28" s="12"/>
      <c r="O28" s="12"/>
      <c r="P28" s="12"/>
      <c r="Q28" s="39"/>
      <c r="R28" s="49"/>
      <c r="S28" s="109"/>
    </row>
    <row r="29" spans="1:19" ht="30.75" customHeight="1" x14ac:dyDescent="0.2">
      <c r="A29" s="62" t="s">
        <v>49</v>
      </c>
      <c r="B29" s="43"/>
      <c r="C29" s="63">
        <f>110000*G3</f>
        <v>129989.20000000001</v>
      </c>
      <c r="D29" s="99"/>
      <c r="E29" s="64">
        <v>100000</v>
      </c>
      <c r="F29" s="64"/>
      <c r="G29" s="64">
        <f>C29-E29</f>
        <v>29989.200000000012</v>
      </c>
      <c r="H29" s="100"/>
      <c r="I29" s="39"/>
      <c r="J29" s="39"/>
      <c r="K29" s="12"/>
      <c r="L29" s="12"/>
      <c r="M29" s="12"/>
      <c r="N29" s="12"/>
      <c r="O29" s="12"/>
      <c r="P29" s="12"/>
      <c r="Q29" s="73">
        <v>89</v>
      </c>
      <c r="R29" s="74"/>
      <c r="S29" s="114">
        <f>Q29*G29</f>
        <v>2669038.8000000012</v>
      </c>
    </row>
    <row r="30" spans="1:19" ht="27.75" customHeight="1" thickBot="1" x14ac:dyDescent="0.25">
      <c r="A30" s="75" t="s">
        <v>50</v>
      </c>
      <c r="B30" s="76"/>
      <c r="C30" s="101" t="s">
        <v>51</v>
      </c>
      <c r="D30" s="102"/>
      <c r="E30" s="103" t="s">
        <v>52</v>
      </c>
      <c r="F30" s="104"/>
      <c r="G30" s="65"/>
      <c r="H30" s="105"/>
      <c r="I30" s="77"/>
      <c r="J30" s="77"/>
      <c r="K30" s="12"/>
      <c r="L30" s="12"/>
      <c r="M30" s="12"/>
      <c r="N30" s="12"/>
      <c r="O30" s="12"/>
      <c r="P30" s="12"/>
      <c r="Q30" s="77"/>
      <c r="R30" s="78"/>
      <c r="S30" s="115"/>
    </row>
    <row r="31" spans="1:19" ht="25.5" customHeight="1" thickBot="1" x14ac:dyDescent="0.25">
      <c r="A31" s="79"/>
      <c r="B31" s="80"/>
      <c r="C31" s="12"/>
      <c r="D31" s="12"/>
      <c r="E31" s="12"/>
      <c r="F31" s="12"/>
      <c r="G31" s="12"/>
      <c r="H31" s="96" t="s">
        <v>53</v>
      </c>
      <c r="I31" s="97"/>
      <c r="J31" s="97"/>
      <c r="K31" s="97"/>
      <c r="L31" s="97"/>
      <c r="M31" s="97"/>
      <c r="N31" s="97"/>
      <c r="O31" s="97"/>
      <c r="P31" s="97"/>
      <c r="Q31" s="81"/>
      <c r="R31" s="81"/>
      <c r="S31" s="116">
        <f>SUM(S6:S29)</f>
        <v>-24618088.914937746</v>
      </c>
    </row>
    <row r="32" spans="1:19" x14ac:dyDescent="0.2">
      <c r="A32" s="79" t="s">
        <v>54</v>
      </c>
      <c r="B32" s="80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82"/>
    </row>
    <row r="33" spans="1:19" x14ac:dyDescent="0.2">
      <c r="A33" s="22" t="s">
        <v>55</v>
      </c>
      <c r="B33" s="9"/>
      <c r="C33" s="10"/>
      <c r="D33" s="10"/>
      <c r="E33" s="10"/>
      <c r="F33" s="10"/>
      <c r="G33" s="10"/>
      <c r="H33" s="10"/>
      <c r="I33" s="12"/>
      <c r="J33" s="12"/>
      <c r="K33" s="10"/>
      <c r="L33" s="10"/>
      <c r="M33" s="10"/>
      <c r="N33" s="10"/>
      <c r="O33" s="10"/>
      <c r="P33" s="10"/>
      <c r="Q33" s="10"/>
      <c r="R33" s="10"/>
      <c r="S33" s="13"/>
    </row>
    <row r="34" spans="1:19" ht="15" thickBot="1" x14ac:dyDescent="0.25">
      <c r="A34" s="23" t="s">
        <v>56</v>
      </c>
      <c r="B34" s="24"/>
      <c r="C34" s="25"/>
      <c r="D34" s="25"/>
      <c r="E34" s="25"/>
      <c r="F34" s="25"/>
      <c r="G34" s="25"/>
      <c r="H34" s="25"/>
      <c r="I34" s="26"/>
      <c r="J34" s="26"/>
      <c r="K34" s="25"/>
      <c r="L34" s="25"/>
      <c r="M34" s="25"/>
      <c r="N34" s="25"/>
      <c r="O34" s="25"/>
      <c r="P34" s="25"/>
      <c r="Q34" s="25"/>
      <c r="R34" s="25"/>
      <c r="S34" s="27"/>
    </row>
    <row r="35" spans="1:19" x14ac:dyDescent="0.2">
      <c r="I35" s="30"/>
      <c r="J35" s="30"/>
    </row>
    <row r="36" spans="1:19" x14ac:dyDescent="0.2">
      <c r="I36" s="30"/>
      <c r="J36" s="30"/>
    </row>
    <row r="37" spans="1:19" x14ac:dyDescent="0.2">
      <c r="I37" s="30"/>
      <c r="J37" s="30"/>
    </row>
    <row r="38" spans="1:19" x14ac:dyDescent="0.2">
      <c r="I38" s="30"/>
      <c r="J38" s="30"/>
    </row>
    <row r="39" spans="1:19" x14ac:dyDescent="0.2">
      <c r="I39" s="30"/>
      <c r="J39" s="30"/>
    </row>
    <row r="40" spans="1:19" x14ac:dyDescent="0.2">
      <c r="I40" s="30"/>
      <c r="J40" s="30"/>
    </row>
    <row r="41" spans="1:19" x14ac:dyDescent="0.2">
      <c r="I41" s="30"/>
      <c r="J41" s="30"/>
    </row>
    <row r="42" spans="1:19" x14ac:dyDescent="0.2">
      <c r="I42" s="30"/>
      <c r="J42" s="30"/>
    </row>
    <row r="43" spans="1:19" x14ac:dyDescent="0.2">
      <c r="I43" s="30"/>
      <c r="J43" s="30"/>
    </row>
    <row r="44" spans="1:19" x14ac:dyDescent="0.2">
      <c r="I44" s="30"/>
      <c r="J44" s="30"/>
    </row>
    <row r="45" spans="1:19" x14ac:dyDescent="0.2">
      <c r="I45" s="30"/>
      <c r="J45" s="30"/>
    </row>
    <row r="46" spans="1:19" x14ac:dyDescent="0.2">
      <c r="I46" s="30"/>
      <c r="J46" s="30"/>
    </row>
    <row r="47" spans="1:19" x14ac:dyDescent="0.2">
      <c r="I47" s="30"/>
      <c r="J47" s="30"/>
    </row>
    <row r="48" spans="1:19" x14ac:dyDescent="0.2">
      <c r="I48" s="30"/>
      <c r="J48" s="30"/>
    </row>
    <row r="49" spans="9:10" s="7" customFormat="1" x14ac:dyDescent="0.2">
      <c r="I49" s="30"/>
      <c r="J49" s="30"/>
    </row>
    <row r="50" spans="9:10" s="7" customFormat="1" x14ac:dyDescent="0.2">
      <c r="I50" s="30"/>
      <c r="J50" s="30"/>
    </row>
    <row r="51" spans="9:10" s="7" customFormat="1" x14ac:dyDescent="0.2">
      <c r="I51" s="30"/>
      <c r="J51" s="30"/>
    </row>
    <row r="52" spans="9:10" s="7" customFormat="1" x14ac:dyDescent="0.2">
      <c r="I52" s="30"/>
      <c r="J52" s="30"/>
    </row>
    <row r="53" spans="9:10" s="7" customFormat="1" x14ac:dyDescent="0.2">
      <c r="I53" s="30"/>
      <c r="J53" s="30"/>
    </row>
    <row r="54" spans="9:10" s="7" customFormat="1" x14ac:dyDescent="0.2">
      <c r="I54" s="30"/>
      <c r="J54" s="30"/>
    </row>
    <row r="55" spans="9:10" s="7" customFormat="1" x14ac:dyDescent="0.2">
      <c r="I55" s="30"/>
      <c r="J55" s="30"/>
    </row>
    <row r="56" spans="9:10" s="7" customFormat="1" x14ac:dyDescent="0.2">
      <c r="I56" s="30"/>
      <c r="J56" s="30"/>
    </row>
    <row r="57" spans="9:10" s="7" customFormat="1" x14ac:dyDescent="0.2">
      <c r="I57" s="30"/>
      <c r="J57" s="30"/>
    </row>
    <row r="58" spans="9:10" s="7" customFormat="1" x14ac:dyDescent="0.2">
      <c r="I58" s="30"/>
      <c r="J58" s="30"/>
    </row>
    <row r="59" spans="9:10" s="7" customFormat="1" x14ac:dyDescent="0.2">
      <c r="I59" s="30"/>
      <c r="J59" s="30"/>
    </row>
    <row r="60" spans="9:10" s="7" customFormat="1" x14ac:dyDescent="0.2">
      <c r="I60" s="30"/>
      <c r="J60" s="30"/>
    </row>
    <row r="61" spans="9:10" s="7" customFormat="1" x14ac:dyDescent="0.2">
      <c r="I61" s="30"/>
      <c r="J61" s="30"/>
    </row>
    <row r="62" spans="9:10" s="7" customFormat="1" x14ac:dyDescent="0.2">
      <c r="I62" s="30"/>
      <c r="J62" s="30"/>
    </row>
    <row r="63" spans="9:10" s="7" customFormat="1" x14ac:dyDescent="0.2">
      <c r="I63" s="30"/>
      <c r="J63" s="30"/>
    </row>
    <row r="64" spans="9:10" s="7" customFormat="1" x14ac:dyDescent="0.2">
      <c r="I64" s="30"/>
      <c r="J64" s="30"/>
    </row>
    <row r="65" spans="9:10" s="7" customFormat="1" x14ac:dyDescent="0.2">
      <c r="I65" s="30"/>
      <c r="J65" s="30"/>
    </row>
    <row r="66" spans="9:10" s="7" customFormat="1" x14ac:dyDescent="0.2">
      <c r="I66" s="30"/>
      <c r="J66" s="30"/>
    </row>
    <row r="67" spans="9:10" s="7" customFormat="1" x14ac:dyDescent="0.2">
      <c r="I67" s="30"/>
      <c r="J67" s="30"/>
    </row>
    <row r="68" spans="9:10" s="7" customFormat="1" x14ac:dyDescent="0.2">
      <c r="I68" s="30"/>
      <c r="J68" s="30"/>
    </row>
    <row r="69" spans="9:10" s="7" customFormat="1" x14ac:dyDescent="0.2">
      <c r="I69" s="30"/>
      <c r="J69" s="30"/>
    </row>
    <row r="70" spans="9:10" s="7" customFormat="1" x14ac:dyDescent="0.2">
      <c r="I70" s="30"/>
      <c r="J70" s="30"/>
    </row>
    <row r="71" spans="9:10" s="7" customFormat="1" x14ac:dyDescent="0.2">
      <c r="I71" s="30"/>
      <c r="J71" s="30"/>
    </row>
    <row r="72" spans="9:10" s="7" customFormat="1" x14ac:dyDescent="0.2">
      <c r="I72" s="30"/>
      <c r="J72" s="30"/>
    </row>
    <row r="73" spans="9:10" s="7" customFormat="1" x14ac:dyDescent="0.2">
      <c r="I73" s="30"/>
      <c r="J73" s="30"/>
    </row>
    <row r="74" spans="9:10" s="7" customFormat="1" x14ac:dyDescent="0.2">
      <c r="I74" s="30"/>
      <c r="J74" s="30"/>
    </row>
    <row r="75" spans="9:10" s="7" customFormat="1" x14ac:dyDescent="0.2">
      <c r="I75" s="30"/>
      <c r="J75" s="30"/>
    </row>
    <row r="76" spans="9:10" s="7" customFormat="1" x14ac:dyDescent="0.2">
      <c r="I76" s="30"/>
      <c r="J76" s="30"/>
    </row>
    <row r="77" spans="9:10" s="7" customFormat="1" x14ac:dyDescent="0.2">
      <c r="I77" s="30"/>
      <c r="J77" s="30"/>
    </row>
    <row r="78" spans="9:10" s="7" customFormat="1" x14ac:dyDescent="0.2">
      <c r="I78" s="30"/>
      <c r="J78" s="30"/>
    </row>
    <row r="79" spans="9:10" s="7" customFormat="1" x14ac:dyDescent="0.2">
      <c r="I79" s="30"/>
      <c r="J79" s="30"/>
    </row>
    <row r="80" spans="9:10" s="7" customFormat="1" x14ac:dyDescent="0.2">
      <c r="I80" s="30"/>
      <c r="J80" s="30"/>
    </row>
    <row r="81" spans="9:10" s="7" customFormat="1" x14ac:dyDescent="0.2">
      <c r="I81" s="30"/>
      <c r="J81" s="30"/>
    </row>
    <row r="82" spans="9:10" s="7" customFormat="1" x14ac:dyDescent="0.2">
      <c r="I82" s="30"/>
      <c r="J82" s="30"/>
    </row>
    <row r="83" spans="9:10" s="7" customFormat="1" x14ac:dyDescent="0.2">
      <c r="I83" s="30"/>
      <c r="J83" s="30"/>
    </row>
    <row r="84" spans="9:10" s="7" customFormat="1" x14ac:dyDescent="0.2">
      <c r="I84" s="30"/>
      <c r="J84" s="30"/>
    </row>
    <row r="85" spans="9:10" s="7" customFormat="1" x14ac:dyDescent="0.2">
      <c r="I85" s="30"/>
      <c r="J85" s="30"/>
    </row>
    <row r="86" spans="9:10" s="7" customFormat="1" x14ac:dyDescent="0.2">
      <c r="I86" s="30"/>
      <c r="J86" s="30"/>
    </row>
    <row r="87" spans="9:10" s="7" customFormat="1" x14ac:dyDescent="0.2">
      <c r="I87" s="30"/>
      <c r="J87" s="30"/>
    </row>
    <row r="88" spans="9:10" s="7" customFormat="1" x14ac:dyDescent="0.2">
      <c r="I88" s="30"/>
      <c r="J88" s="30"/>
    </row>
    <row r="89" spans="9:10" s="7" customFormat="1" x14ac:dyDescent="0.2">
      <c r="I89" s="30"/>
      <c r="J89" s="30"/>
    </row>
  </sheetData>
  <conditionalFormatting sqref="C10">
    <cfRule type="expression" dxfId="5" priority="6" stopIfTrue="1">
      <formula>$B$10="N/A"</formula>
    </cfRule>
  </conditionalFormatting>
  <conditionalFormatting sqref="D11">
    <cfRule type="expression" dxfId="4" priority="5" stopIfTrue="1">
      <formula>$B$11="N/A"</formula>
    </cfRule>
  </conditionalFormatting>
  <conditionalFormatting sqref="C20">
    <cfRule type="expression" dxfId="3" priority="4" stopIfTrue="1">
      <formula>$B$20="N/A"</formula>
    </cfRule>
  </conditionalFormatting>
  <conditionalFormatting sqref="D21">
    <cfRule type="expression" dxfId="2" priority="3" stopIfTrue="1">
      <formula>$B$21="N/A"</formula>
    </cfRule>
  </conditionalFormatting>
  <conditionalFormatting sqref="D24:D25">
    <cfRule type="expression" dxfId="1" priority="2" stopIfTrue="1">
      <formula>$B$25="N/A"</formula>
    </cfRule>
  </conditionalFormatting>
  <conditionalFormatting sqref="D26:D27">
    <cfRule type="expression" dxfId="0" priority="1" stopIfTrue="1">
      <formula>$B$25="N/A"</formula>
    </cfRule>
  </conditionalFormatting>
  <pageMargins left="0.25" right="0.25" top="0.75" bottom="0.75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BB0DBABED20646B5BB11340AE54F35" ma:contentTypeVersion="4" ma:contentTypeDescription="Create a new document." ma:contentTypeScope="" ma:versionID="eeeae95b53d6a7304da2a07ef16cc25d">
  <xsd:schema xmlns:xsd="http://www.w3.org/2001/XMLSchema" xmlns:xs="http://www.w3.org/2001/XMLSchema" xmlns:p="http://schemas.microsoft.com/office/2006/metadata/properties" xmlns:ns2="f22d7286-dd96-43f1-addf-1aa01b239435" targetNamespace="http://schemas.microsoft.com/office/2006/metadata/properties" ma:root="true" ma:fieldsID="a870a2636d0698960508e5df23e07fb8" ns2:_="">
    <xsd:import namespace="f22d7286-dd96-43f1-addf-1aa01b2394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2d7286-dd96-43f1-addf-1aa01b2394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7D1B77-28B1-4775-81F9-97CF72B74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2d7286-dd96-43f1-addf-1aa01b2394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EC1BD7-6811-40B8-A033-A0FCECB28F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5FE180-8D47-47D4-A4BA-C8D31F16E72F}">
  <ds:schemaRefs>
    <ds:schemaRef ds:uri="http://www.w3.org/XML/1998/namespace"/>
    <ds:schemaRef ds:uri="f22d7286-dd96-43f1-addf-1aa01b239435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NFF Jan 2018 updates</vt:lpstr>
      <vt:lpstr>'NFF Jan 2018 updates'!Print_Area</vt:lpstr>
    </vt:vector>
  </TitlesOfParts>
  <Company>London Borough of Tower Hamlets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 appendix 1</dc:title>
  <dc:creator>Steve Worth</dc:creator>
  <cp:lastModifiedBy>Phillip Nduoyo</cp:lastModifiedBy>
  <cp:lastPrinted>2018-09-12T14:37:27Z</cp:lastPrinted>
  <dcterms:created xsi:type="dcterms:W3CDTF">2018-09-12T14:36:12Z</dcterms:created>
  <dcterms:modified xsi:type="dcterms:W3CDTF">2021-01-13T09:33:23Z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0x010100ACBB0DBABED20646B5BB11340AE54F35</vt:lpwstr>
  </property>
  <property fmtid="{D5CDD505-2E9C-101B-9397-08002B2CF9AE}" pid="3" name="Order">
    <vt:r8>3153200</vt:r8>
  </property>
</Properties>
</file>