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BAF6FADD-ABB2-4C61-916D-3B42260AFBC6}" xr6:coauthVersionLast="47" xr6:coauthVersionMax="47" xr10:uidLastSave="{00000000-0000-0000-0000-000000000000}"/>
  <bookViews>
    <workbookView xWindow="-120" yWindow="-120" windowWidth="20730" windowHeight="11160" firstSheet="2" activeTab="2" xr2:uid="{3AE31725-A022-44D0-80DE-B49B799464E8}"/>
  </bookViews>
  <sheets>
    <sheet name="Dashboard" sheetId="8" r:id="rId1"/>
    <sheet name="Pupil Numbers" sheetId="11" r:id="rId2"/>
    <sheet name="Cost timeline" sheetId="6" r:id="rId3"/>
    <sheet name="De-delegation - Option 3" sheetId="10" r:id="rId4"/>
    <sheet name="Schools in Deficit" sheetId="9" r:id="rId5"/>
    <sheet name="2024-25" sheetId="1" r:id="rId6"/>
    <sheet name="2025-26" sheetId="2" r:id="rId7"/>
    <sheet name="2026-27" sheetId="3" r:id="rId8"/>
    <sheet name="2027-28" sheetId="4" r:id="rId9"/>
    <sheet name="2028-29" sheetId="5" r:id="rId10"/>
    <sheet name="Consultants Rates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8" l="1"/>
  <c r="G40" i="8"/>
  <c r="H40" i="8"/>
  <c r="F39" i="8"/>
  <c r="G39" i="8"/>
  <c r="H39" i="8"/>
  <c r="E39" i="8"/>
  <c r="M64" i="11"/>
  <c r="E40" i="8" l="1"/>
  <c r="AA4" i="6" l="1"/>
  <c r="AN4" i="6"/>
  <c r="AZ4" i="6"/>
  <c r="BL4" i="6"/>
  <c r="BX4" i="6"/>
  <c r="BO9" i="6"/>
  <c r="H33" i="8"/>
  <c r="H32" i="8"/>
  <c r="BC9" i="6"/>
  <c r="BC6" i="6" s="1"/>
  <c r="Q34" i="6"/>
  <c r="Q35" i="6"/>
  <c r="D29" i="8"/>
  <c r="H27" i="8"/>
  <c r="G27" i="8"/>
  <c r="F27" i="8"/>
  <c r="D27" i="8"/>
  <c r="H26" i="8"/>
  <c r="G26" i="8"/>
  <c r="F26" i="8"/>
  <c r="D26" i="8"/>
  <c r="E26" i="8"/>
  <c r="E27" i="8"/>
  <c r="N4" i="6"/>
  <c r="AE6" i="6"/>
  <c r="AQ6" i="6"/>
  <c r="AQ9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D24" i="6"/>
  <c r="AC24" i="6"/>
  <c r="AB24" i="6"/>
  <c r="AA24" i="6"/>
  <c r="Z24" i="6"/>
  <c r="Y24" i="6"/>
  <c r="X24" i="6"/>
  <c r="W24" i="6"/>
  <c r="V24" i="6"/>
  <c r="U24" i="6"/>
  <c r="T24" i="6"/>
  <c r="AD20" i="6" s="1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36" i="8"/>
  <c r="J17" i="8"/>
  <c r="I17" i="8"/>
  <c r="H17" i="8"/>
  <c r="K17" i="8" l="1"/>
  <c r="E9" i="8" s="1"/>
  <c r="F9" i="8" l="1"/>
  <c r="E36" i="8"/>
  <c r="G9" i="8" l="1"/>
  <c r="F36" i="8"/>
  <c r="H9" i="8" l="1"/>
  <c r="H36" i="8" s="1"/>
  <c r="G36" i="8"/>
  <c r="K16" i="8" l="1"/>
  <c r="D17" i="8"/>
  <c r="E17" i="8"/>
  <c r="C17" i="8"/>
  <c r="F17" i="8" s="1"/>
  <c r="D9" i="8" s="1"/>
  <c r="F16" i="8"/>
  <c r="D36" i="8" l="1"/>
  <c r="E8" i="8"/>
  <c r="I36" i="8" l="1"/>
  <c r="C33" i="8" l="1"/>
  <c r="C32" i="8"/>
  <c r="C31" i="8"/>
  <c r="C30" i="8"/>
  <c r="C29" i="8"/>
  <c r="C28" i="8"/>
  <c r="S16" i="6"/>
  <c r="T16" i="6"/>
  <c r="U16" i="6"/>
  <c r="V16" i="6"/>
  <c r="W16" i="6"/>
  <c r="X16" i="6"/>
  <c r="Y16" i="6"/>
  <c r="Z16" i="6"/>
  <c r="AA16" i="6"/>
  <c r="AB16" i="6"/>
  <c r="AC16" i="6"/>
  <c r="AD16" i="6"/>
  <c r="B35" i="2"/>
  <c r="B34" i="2"/>
  <c r="B29" i="1"/>
  <c r="BO51" i="6"/>
  <c r="BN51" i="6"/>
  <c r="BM51" i="6"/>
  <c r="BL51" i="6"/>
  <c r="BK51" i="6"/>
  <c r="BJ51" i="6"/>
  <c r="BI51" i="6"/>
  <c r="BH51" i="6"/>
  <c r="BG51" i="6"/>
  <c r="BF51" i="6"/>
  <c r="BE51" i="6"/>
  <c r="BD51" i="6"/>
  <c r="BO50" i="6"/>
  <c r="BN50" i="6"/>
  <c r="BM50" i="6"/>
  <c r="BL50" i="6"/>
  <c r="BK50" i="6"/>
  <c r="BJ50" i="6"/>
  <c r="BI50" i="6"/>
  <c r="BH50" i="6"/>
  <c r="BG50" i="6"/>
  <c r="BF50" i="6"/>
  <c r="BE50" i="6"/>
  <c r="BD50" i="6"/>
  <c r="BO43" i="6"/>
  <c r="BN43" i="6"/>
  <c r="BM43" i="6"/>
  <c r="BL43" i="6"/>
  <c r="BK43" i="6"/>
  <c r="BJ43" i="6"/>
  <c r="BI43" i="6"/>
  <c r="BH43" i="6"/>
  <c r="BG43" i="6"/>
  <c r="BF43" i="6"/>
  <c r="BE43" i="6"/>
  <c r="BD43" i="6"/>
  <c r="BO42" i="6"/>
  <c r="BN42" i="6"/>
  <c r="BM42" i="6"/>
  <c r="BL42" i="6"/>
  <c r="BK42" i="6"/>
  <c r="BJ42" i="6"/>
  <c r="BI42" i="6"/>
  <c r="BH42" i="6"/>
  <c r="BG42" i="6"/>
  <c r="BF42" i="6"/>
  <c r="BE42" i="6"/>
  <c r="BD42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51" i="6"/>
  <c r="BB51" i="6"/>
  <c r="BA51" i="6"/>
  <c r="AZ51" i="6"/>
  <c r="AY51" i="6"/>
  <c r="AX51" i="6"/>
  <c r="AW51" i="6"/>
  <c r="AV51" i="6"/>
  <c r="AU51" i="6"/>
  <c r="AT51" i="6"/>
  <c r="AS51" i="6"/>
  <c r="AR51" i="6"/>
  <c r="BC50" i="6"/>
  <c r="BB50" i="6"/>
  <c r="BA50" i="6"/>
  <c r="AZ50" i="6"/>
  <c r="AY50" i="6"/>
  <c r="AX50" i="6"/>
  <c r="AW50" i="6"/>
  <c r="AV50" i="6"/>
  <c r="AU50" i="6"/>
  <c r="AT50" i="6"/>
  <c r="AS50" i="6"/>
  <c r="AR50" i="6"/>
  <c r="BC43" i="6"/>
  <c r="BB43" i="6"/>
  <c r="BA43" i="6"/>
  <c r="AZ43" i="6"/>
  <c r="AY43" i="6"/>
  <c r="AX43" i="6"/>
  <c r="AW43" i="6"/>
  <c r="AV43" i="6"/>
  <c r="AU43" i="6"/>
  <c r="AT43" i="6"/>
  <c r="AS43" i="6"/>
  <c r="AR43" i="6"/>
  <c r="BC42" i="6"/>
  <c r="BB42" i="6"/>
  <c r="BA42" i="6"/>
  <c r="AZ42" i="6"/>
  <c r="AY42" i="6"/>
  <c r="AX42" i="6"/>
  <c r="AW42" i="6"/>
  <c r="AV42" i="6"/>
  <c r="AU42" i="6"/>
  <c r="AT42" i="6"/>
  <c r="AS42" i="6"/>
  <c r="AR42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45" i="6"/>
  <c r="Q42" i="6"/>
  <c r="Q43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D43" i="6"/>
  <c r="AD42" i="6"/>
  <c r="AD35" i="6"/>
  <c r="AD34" i="6"/>
  <c r="AD15" i="6"/>
  <c r="U15" i="6"/>
  <c r="AC43" i="6"/>
  <c r="AB43" i="6"/>
  <c r="AA43" i="6"/>
  <c r="Z43" i="6"/>
  <c r="Y43" i="6"/>
  <c r="X43" i="6"/>
  <c r="W43" i="6"/>
  <c r="V43" i="6"/>
  <c r="U43" i="6"/>
  <c r="AC42" i="6"/>
  <c r="AB42" i="6"/>
  <c r="AA42" i="6"/>
  <c r="Z42" i="6"/>
  <c r="Y42" i="6"/>
  <c r="X42" i="6"/>
  <c r="W42" i="6"/>
  <c r="V42" i="6"/>
  <c r="U42" i="6"/>
  <c r="AC35" i="6"/>
  <c r="AB35" i="6"/>
  <c r="AA35" i="6"/>
  <c r="Z35" i="6"/>
  <c r="Y35" i="6"/>
  <c r="X35" i="6"/>
  <c r="W35" i="6"/>
  <c r="V35" i="6"/>
  <c r="U35" i="6"/>
  <c r="AC34" i="6"/>
  <c r="AB34" i="6"/>
  <c r="AA34" i="6"/>
  <c r="Z34" i="6"/>
  <c r="Y34" i="6"/>
  <c r="X34" i="6"/>
  <c r="W34" i="6"/>
  <c r="V34" i="6"/>
  <c r="U34" i="6"/>
  <c r="AC15" i="6"/>
  <c r="AB15" i="6"/>
  <c r="AA15" i="6"/>
  <c r="AE9" i="6" s="1"/>
  <c r="Z15" i="6"/>
  <c r="Y15" i="6"/>
  <c r="X15" i="6"/>
  <c r="W15" i="6"/>
  <c r="V15" i="6"/>
  <c r="S15" i="6"/>
  <c r="T15" i="6"/>
  <c r="Q15" i="6"/>
  <c r="Q16" i="6"/>
  <c r="S42" i="6"/>
  <c r="T42" i="6"/>
  <c r="S43" i="6"/>
  <c r="T43" i="6"/>
  <c r="S34" i="6"/>
  <c r="T34" i="6"/>
  <c r="S35" i="6"/>
  <c r="T35" i="6"/>
  <c r="E37" i="6"/>
  <c r="E29" i="6"/>
  <c r="E15" i="6"/>
  <c r="C26" i="8" s="1"/>
  <c r="E16" i="6"/>
  <c r="C27" i="8" s="1"/>
  <c r="R43" i="6"/>
  <c r="P43" i="6"/>
  <c r="O43" i="6"/>
  <c r="N43" i="6"/>
  <c r="M43" i="6"/>
  <c r="L43" i="6"/>
  <c r="K43" i="6"/>
  <c r="J43" i="6"/>
  <c r="I43" i="6"/>
  <c r="H43" i="6"/>
  <c r="G43" i="6"/>
  <c r="F43" i="6"/>
  <c r="R42" i="6"/>
  <c r="P42" i="6"/>
  <c r="O42" i="6"/>
  <c r="N42" i="6"/>
  <c r="M42" i="6"/>
  <c r="L42" i="6"/>
  <c r="K42" i="6"/>
  <c r="J42" i="6"/>
  <c r="I42" i="6"/>
  <c r="H42" i="6"/>
  <c r="G42" i="6"/>
  <c r="F42" i="6"/>
  <c r="R35" i="6"/>
  <c r="P35" i="6"/>
  <c r="O35" i="6"/>
  <c r="N35" i="6"/>
  <c r="M35" i="6"/>
  <c r="L35" i="6"/>
  <c r="K35" i="6"/>
  <c r="J35" i="6"/>
  <c r="I35" i="6"/>
  <c r="H35" i="6"/>
  <c r="G35" i="6"/>
  <c r="F35" i="6"/>
  <c r="R34" i="6"/>
  <c r="P34" i="6"/>
  <c r="O34" i="6"/>
  <c r="N34" i="6"/>
  <c r="M34" i="6"/>
  <c r="L34" i="6"/>
  <c r="K34" i="6"/>
  <c r="J34" i="6"/>
  <c r="I34" i="6"/>
  <c r="H34" i="6"/>
  <c r="G34" i="6"/>
  <c r="F34" i="6"/>
  <c r="G15" i="6"/>
  <c r="H15" i="6"/>
  <c r="I15" i="6"/>
  <c r="J15" i="6"/>
  <c r="K15" i="6"/>
  <c r="L15" i="6"/>
  <c r="M15" i="6"/>
  <c r="N15" i="6"/>
  <c r="O15" i="6"/>
  <c r="P15" i="6"/>
  <c r="R15" i="6"/>
  <c r="G16" i="6"/>
  <c r="H16" i="6"/>
  <c r="I16" i="6"/>
  <c r="J16" i="6"/>
  <c r="K16" i="6"/>
  <c r="L16" i="6"/>
  <c r="M16" i="6"/>
  <c r="N16" i="6"/>
  <c r="O16" i="6"/>
  <c r="P16" i="6"/>
  <c r="R16" i="6"/>
  <c r="F16" i="6"/>
  <c r="F15" i="6"/>
  <c r="G30" i="8" l="1"/>
  <c r="E29" i="8"/>
  <c r="D30" i="8"/>
  <c r="F31" i="8"/>
  <c r="F28" i="8"/>
  <c r="D33" i="8"/>
  <c r="G31" i="8"/>
  <c r="G33" i="8"/>
  <c r="F30" i="8"/>
  <c r="F29" i="8"/>
  <c r="E28" i="8"/>
  <c r="D31" i="8"/>
  <c r="E31" i="8"/>
  <c r="D32" i="8"/>
  <c r="E30" i="8"/>
  <c r="E32" i="8"/>
  <c r="F32" i="8"/>
  <c r="D28" i="8"/>
  <c r="E33" i="8"/>
  <c r="F33" i="8"/>
  <c r="G28" i="8"/>
  <c r="G29" i="8"/>
  <c r="G32" i="8"/>
  <c r="H28" i="8"/>
  <c r="H29" i="8"/>
  <c r="H30" i="8"/>
  <c r="H31" i="8"/>
  <c r="C35" i="8"/>
  <c r="C37" i="8" s="1"/>
  <c r="T11" i="6"/>
  <c r="Q11" i="6"/>
  <c r="AE29" i="6"/>
  <c r="AQ37" i="6"/>
  <c r="AD11" i="6"/>
  <c r="BO29" i="6"/>
  <c r="BO37" i="6"/>
  <c r="AE37" i="6"/>
  <c r="BC45" i="6"/>
  <c r="BC29" i="6"/>
  <c r="BC37" i="6"/>
  <c r="AQ45" i="6"/>
  <c r="AQ29" i="6"/>
  <c r="BO45" i="6"/>
  <c r="J11" i="6"/>
  <c r="R45" i="6"/>
  <c r="BO6" i="6"/>
  <c r="AE45" i="6"/>
  <c r="E9" i="6"/>
  <c r="E6" i="6" s="1"/>
  <c r="R37" i="6"/>
  <c r="W11" i="6"/>
  <c r="R9" i="6"/>
  <c r="G11" i="6"/>
  <c r="R29" i="6"/>
  <c r="I32" i="8" l="1"/>
  <c r="E35" i="8"/>
  <c r="E37" i="8" s="1"/>
  <c r="I29" i="8"/>
  <c r="I33" i="8"/>
  <c r="I31" i="8"/>
  <c r="I27" i="8"/>
  <c r="I28" i="8"/>
  <c r="G35" i="8"/>
  <c r="G37" i="8" s="1"/>
  <c r="F35" i="8"/>
  <c r="F37" i="8" s="1"/>
  <c r="D35" i="8"/>
  <c r="D37" i="8" s="1"/>
  <c r="I30" i="8"/>
  <c r="I26" i="8"/>
  <c r="H35" i="8"/>
  <c r="H37" i="8" s="1"/>
  <c r="R6" i="6"/>
  <c r="I37" i="8" l="1"/>
  <c r="I35" i="8"/>
  <c r="CB6" i="6"/>
  <c r="CB4" i="6" l="1"/>
  <c r="CB7" i="6" s="1"/>
</calcChain>
</file>

<file path=xl/sharedStrings.xml><?xml version="1.0" encoding="utf-8"?>
<sst xmlns="http://schemas.openxmlformats.org/spreadsheetml/2006/main" count="551" uniqueCount="216">
  <si>
    <t>Helen Jenner</t>
  </si>
  <si>
    <t>Jayesh Patel</t>
  </si>
  <si>
    <t>March - May 2024</t>
  </si>
  <si>
    <t>Project 2 - Securing Sustainable Futures for Vulnerable Tower Hamlet's Schools</t>
  </si>
  <si>
    <t xml:space="preserve">Jayesh Patel </t>
  </si>
  <si>
    <t>Project 1  - Initial Analysis and Support Project for Financially Vulnerable Schools</t>
  </si>
  <si>
    <t xml:space="preserve">Project  3 - Maintaining Sustainable Futures and Developing Viable Licensed Deficit Applications for Vulnerable Schools </t>
  </si>
  <si>
    <t>June - Aug 2024</t>
  </si>
  <si>
    <t xml:space="preserve">Sept 2024 - March 2025 </t>
  </si>
  <si>
    <t>Financial Year 2024-25: Consultancy Work</t>
  </si>
  <si>
    <t xml:space="preserve">March - May </t>
  </si>
  <si>
    <t xml:space="preserve">June - Aug </t>
  </si>
  <si>
    <t xml:space="preserve">Sept - March </t>
  </si>
  <si>
    <t>Financial Year 2025-26: Consultancy Work</t>
  </si>
  <si>
    <t>Financial Year 2026-27: Consultancy Work</t>
  </si>
  <si>
    <t>Financial Year 2027-28: Consultancy Work</t>
  </si>
  <si>
    <t>Financial Year 2028-29: Consultancy Work</t>
  </si>
  <si>
    <t xml:space="preserve">School Organisation Strategy - Ensuring Sustainable Schools </t>
  </si>
  <si>
    <t>School Organisation Strategy - Finding Ways Forward Project</t>
  </si>
  <si>
    <t>Jan - April</t>
  </si>
  <si>
    <t>£8235</t>
  </si>
  <si>
    <t>(13.5 Days @ £610 per day)</t>
  </si>
  <si>
    <t xml:space="preserve">School Organisation Strategy - Support to Strategy Group </t>
  </si>
  <si>
    <t>Jan - July</t>
  </si>
  <si>
    <t>(5 days @ £610 per day)</t>
  </si>
  <si>
    <t>Aug - March</t>
  </si>
  <si>
    <t>Apr - March</t>
  </si>
  <si>
    <t>(8 days @ £610 per day)</t>
  </si>
  <si>
    <t>(9 days @ £600 per day)</t>
  </si>
  <si>
    <t>(5 days @ £600 per day)</t>
  </si>
  <si>
    <t>15 Days @£600 per day)</t>
  </si>
  <si>
    <t>March - April</t>
  </si>
  <si>
    <t>TBC</t>
  </si>
  <si>
    <t>School Organisation Strategy - Implementation of School Organisation Change Proposals</t>
  </si>
  <si>
    <t>(6 days per school org change @ £610 per day)</t>
  </si>
  <si>
    <t>April - March</t>
  </si>
  <si>
    <t xml:space="preserve">Project 4 - Maintaining Sustainable Futures and Monitoring LDA Reduction for Vulnerable Schools from 2024-25 </t>
  </si>
  <si>
    <t xml:space="preserve">Project 4 - Maintaining Sustainable Futures and Monitoring LDA Reduction for Vulnerable Schools from 2024-25 and 2025-26 </t>
  </si>
  <si>
    <t xml:space="preserve">Project 4 - Maintaining Sustainable Futures and Monitoring LDA Reduction for Vulnerable Schools from 2025-26 </t>
  </si>
  <si>
    <t>(7 days @ £600 per day)</t>
  </si>
  <si>
    <t>(14 Days @£600 per day)</t>
  </si>
  <si>
    <t>(27 days @£600 per day)</t>
  </si>
  <si>
    <t>(21 days @£600 per day)</t>
  </si>
  <si>
    <t>2024-25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</si>
  <si>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</si>
  <si>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</si>
  <si>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</si>
  <si>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</si>
  <si>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</si>
  <si>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</si>
  <si>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</si>
  <si>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</si>
  <si>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</si>
  <si>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</si>
  <si>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</si>
  <si>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</si>
  <si>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Project 1</t>
  </si>
  <si>
    <t>Days</t>
  </si>
  <si>
    <t>Project 2</t>
  </si>
  <si>
    <t>Project 3</t>
  </si>
  <si>
    <t>2023-24</t>
  </si>
  <si>
    <t>Financial Year</t>
  </si>
  <si>
    <t>2025-26</t>
  </si>
  <si>
    <t>Project 4</t>
  </si>
  <si>
    <t>2026-27</t>
  </si>
  <si>
    <t>2027-28</t>
  </si>
  <si>
    <t>2028-29</t>
  </si>
  <si>
    <t>Calendar Year</t>
  </si>
  <si>
    <t>Months</t>
  </si>
  <si>
    <t>2029-30</t>
  </si>
  <si>
    <t>Total</t>
  </si>
  <si>
    <t>Cost</t>
  </si>
  <si>
    <t>Consultants</t>
  </si>
  <si>
    <t xml:space="preserve">Ensuring Sustainable Schools </t>
  </si>
  <si>
    <t>Finding Ways Forward Project</t>
  </si>
  <si>
    <t xml:space="preserve">Support to Strategy Group </t>
  </si>
  <si>
    <t>Implementation of School Organisation Change Proposals</t>
  </si>
  <si>
    <t>Project</t>
  </si>
  <si>
    <t>SCHOOLS ORGANISATION STRATEGY</t>
  </si>
  <si>
    <t>SCHOOLS ORGANISATION STRATEGY GROUP</t>
  </si>
  <si>
    <t>Contingency Budgets</t>
  </si>
  <si>
    <t>Source of income</t>
  </si>
  <si>
    <t>DSG Schools Block - De-delegation</t>
  </si>
  <si>
    <t>Strategy</t>
  </si>
  <si>
    <t>n</t>
  </si>
  <si>
    <t>Alice Model</t>
  </si>
  <si>
    <t>p</t>
  </si>
  <si>
    <t>Arnhem Wharf</t>
  </si>
  <si>
    <t>Bangabandhu</t>
  </si>
  <si>
    <t>Chisenhale</t>
  </si>
  <si>
    <t>Columbia Market</t>
  </si>
  <si>
    <t>English Martyrs</t>
  </si>
  <si>
    <t>Globe</t>
  </si>
  <si>
    <t>Halley</t>
  </si>
  <si>
    <t>Harbinger</t>
  </si>
  <si>
    <t>Olga</t>
  </si>
  <si>
    <t>St Edmund</t>
  </si>
  <si>
    <t>St Elizabeth</t>
  </si>
  <si>
    <t>St Johns</t>
  </si>
  <si>
    <t>St Lukes</t>
  </si>
  <si>
    <t>Stewart Headlam</t>
  </si>
  <si>
    <t>William Davis</t>
  </si>
  <si>
    <r>
      <t xml:space="preserve">Total C/f 2025/26 
</t>
    </r>
    <r>
      <rPr>
        <b/>
        <sz val="12"/>
        <color rgb="FFFF0000"/>
        <rFont val="Arial"/>
        <family val="2"/>
      </rPr>
      <t xml:space="preserve">Deficit/ </t>
    </r>
    <r>
      <rPr>
        <b/>
        <sz val="12"/>
        <color theme="1"/>
        <rFont val="Arial"/>
        <family val="2"/>
      </rPr>
      <t>Surplus</t>
    </r>
  </si>
  <si>
    <t>Schools forecast to be in deficit at the end of March 2024</t>
  </si>
  <si>
    <t>Total Schools expected to be in deficit by 31st March 2025</t>
  </si>
  <si>
    <t>School Budget Area</t>
  </si>
  <si>
    <t>Budget</t>
  </si>
  <si>
    <t>2024-2025</t>
  </si>
  <si>
    <t>2025-2026 Option 1</t>
  </si>
  <si>
    <t>2025-2026 Option 2</t>
  </si>
  <si>
    <t>2025-2026 Option 3</t>
  </si>
  <si>
    <t>2025-2026 Option 4 (Option not in Schools Finance Report)</t>
  </si>
  <si>
    <t>Agreed Option</t>
  </si>
  <si>
    <t>Primary</t>
  </si>
  <si>
    <t>Secondary</t>
  </si>
  <si>
    <t>Special</t>
  </si>
  <si>
    <t>% Increase</t>
  </si>
  <si>
    <t>De-delegation</t>
  </si>
  <si>
    <t>Free School Meals Eligibility</t>
  </si>
  <si>
    <t>No agreement from primary heads, secondary agreed, special agreed</t>
  </si>
  <si>
    <t>Additional School Improvement Services</t>
  </si>
  <si>
    <t>Behaviour Support Services</t>
  </si>
  <si>
    <t>Trade Union Facilities Time</t>
  </si>
  <si>
    <t>Contingency Fund</t>
  </si>
  <si>
    <t>3 (Surplus would stay in that pot for future sustainability group expenditure plus a bit of headroom)</t>
  </si>
  <si>
    <t>Education Functions</t>
  </si>
  <si>
    <t>Former ESG Duties</t>
  </si>
  <si>
    <t>Pupil Numbers</t>
  </si>
  <si>
    <t>Total Funding</t>
  </si>
  <si>
    <t>DSG Schools Block De-delegation - Estimated Increase in %</t>
  </si>
  <si>
    <t>Contingency Funding Remaining for other contingencies</t>
  </si>
  <si>
    <t>Contingency Funding Estimate from above</t>
  </si>
  <si>
    <t>Estimated Costs of Consultants</t>
  </si>
  <si>
    <t>Costs of Consultants</t>
  </si>
  <si>
    <t>Contingency Fund - Cost per pupil</t>
  </si>
  <si>
    <t>URN</t>
  </si>
  <si>
    <t>LAESTAB</t>
  </si>
  <si>
    <t>School Name</t>
  </si>
  <si>
    <t>Phase</t>
  </si>
  <si>
    <t>Academy Type</t>
  </si>
  <si>
    <t>London Fringe</t>
  </si>
  <si>
    <t>Number of Primary year groups for middle schools</t>
  </si>
  <si>
    <t>Number of Secondary year groups for middle schools</t>
  </si>
  <si>
    <t>Number of Primary year groups for all schools</t>
  </si>
  <si>
    <t>Number of Secondary year groups for all schools</t>
  </si>
  <si>
    <t>Number of KS3 year groups for all schools</t>
  </si>
  <si>
    <t>Number of KS4 year groups for all schools</t>
  </si>
  <si>
    <t>NOR</t>
  </si>
  <si>
    <t>NOR Primary</t>
  </si>
  <si>
    <t>NOR Reception</t>
  </si>
  <si>
    <t>NOR Y1-6 for calculation of the eligible pupils for the primary prior attainment factor ONLY</t>
  </si>
  <si>
    <t>NOR Secondary</t>
  </si>
  <si>
    <t>NOR KS3</t>
  </si>
  <si>
    <t>NOR KS4</t>
  </si>
  <si>
    <t>St Mary and St Michael Primary School</t>
  </si>
  <si>
    <t>St Elizabeth Catholic Primary School</t>
  </si>
  <si>
    <t>Lansbury Lawrence Primary School</t>
  </si>
  <si>
    <t>Malmesbury Primary School</t>
  </si>
  <si>
    <t>Our Lady and St Joseph Catholic Primary School</t>
  </si>
  <si>
    <t>Ben Jonson Primary School</t>
  </si>
  <si>
    <t>Bonner Primary School</t>
  </si>
  <si>
    <t>Old Palace Primary School</t>
  </si>
  <si>
    <t>Cayley Primary School</t>
  </si>
  <si>
    <t>Blue Gate Fields Junior School</t>
  </si>
  <si>
    <t>Chisenhale Primary School</t>
  </si>
  <si>
    <t>Cubitt Town Primary School</t>
  </si>
  <si>
    <t>Globe Primary School</t>
  </si>
  <si>
    <t>Hague Primary School</t>
  </si>
  <si>
    <t>Harbinger Primary School</t>
  </si>
  <si>
    <t>John Scurr Primary School</t>
  </si>
  <si>
    <t>Lawdale Junior School</t>
  </si>
  <si>
    <t>Elizabeth Selby Infants' School</t>
  </si>
  <si>
    <t>Marion Richardson Primary School</t>
  </si>
  <si>
    <t>Marner Primary School</t>
  </si>
  <si>
    <t>Mayflower Primary School</t>
  </si>
  <si>
    <t>Mowlem Primary School</t>
  </si>
  <si>
    <t>Blue Gate Fields Infants' School</t>
  </si>
  <si>
    <t>Olga Primary School</t>
  </si>
  <si>
    <t>Stepney Park Primary School</t>
  </si>
  <si>
    <t>Manorfield Primary School</t>
  </si>
  <si>
    <t>Stewart Headlam Primary School</t>
  </si>
  <si>
    <t>Virginia Primary School</t>
  </si>
  <si>
    <t>Wellington Primary School</t>
  </si>
  <si>
    <t>Woolmore Primary School</t>
  </si>
  <si>
    <t>Thomas Buxton Primary School</t>
  </si>
  <si>
    <t>Seven Mills Primary School</t>
  </si>
  <si>
    <t>Osmani Primary School</t>
  </si>
  <si>
    <t>Bangabandhu Primary School</t>
  </si>
  <si>
    <t>Halley Primary School</t>
  </si>
  <si>
    <t>Bigland Green Primary School</t>
  </si>
  <si>
    <t>Kobi Nazrul Primary School</t>
  </si>
  <si>
    <t>William Davis Primary School</t>
  </si>
  <si>
    <t>Arnhem Wharf Primary School</t>
  </si>
  <si>
    <t>Harry Gosling Primary School</t>
  </si>
  <si>
    <t>Christ Church CofE School</t>
  </si>
  <si>
    <t>Stepney Greencoat Church of England Primary School</t>
  </si>
  <si>
    <t>St Agnes RC Primary School</t>
  </si>
  <si>
    <t>St Edmund's Catholic School</t>
  </si>
  <si>
    <t>St John's Church of England Primary School</t>
  </si>
  <si>
    <t>St Luke's Church of England Primary School</t>
  </si>
  <si>
    <t>St Paul With St Luke CofE Primary Federation</t>
  </si>
  <si>
    <t>St Paul's Whitechapel Church of England Primary School</t>
  </si>
  <si>
    <t>St Peter's London Docks CofE Primary School</t>
  </si>
  <si>
    <t>St Saviour's Church of England Primary School</t>
  </si>
  <si>
    <t>English Martyrs Roman Catholic Primary School</t>
  </si>
  <si>
    <t>Bow School</t>
  </si>
  <si>
    <t>Langdon Park Community School</t>
  </si>
  <si>
    <t>Morpeth School</t>
  </si>
  <si>
    <t>Oaklands School</t>
  </si>
  <si>
    <t>Swanlea School</t>
  </si>
  <si>
    <t>George Green's School</t>
  </si>
  <si>
    <t>Central Foundation Girls' School</t>
  </si>
  <si>
    <t>Stepney All Saints Church of England Secondary School</t>
  </si>
  <si>
    <t>Consultants costs per pupil (excludes Special and Nursery schools)</t>
  </si>
  <si>
    <t>Pupil Numbers of Primary and Secondary maintained schools</t>
  </si>
  <si>
    <t>Pupil numbers for Primary and Secondary maintained schools (if NOR remain the same)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</si>
</sst>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[$£-809]* #,##0.00_-;\-[$£-809]* #,##0.00_-;_-[$£-809]* &quot;-&quot;??_-;_-@_-"/>
    <numFmt numFmtId="165" formatCode="#,##0;[Red]\(#,##0\)"/>
    <numFmt numFmtId="166" formatCode="0.0%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sz val="14"/>
      <color theme="3" tint="0.249977111117893"/>
      <name val="Aptos Narrow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1"/>
      <color rgb="FFA20000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2D050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0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6" fontId="0" fillId="0" borderId="0" xfId="0" applyNumberForma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6" fontId="1" fillId="0" borderId="1" xfId="0" applyNumberFormat="1" applyFont="1" applyBorder="1"/>
    <xf numFmtId="6" fontId="1" fillId="2" borderId="1" xfId="0" applyNumberFormat="1" applyFont="1" applyFill="1" applyBorder="1"/>
    <xf numFmtId="6" fontId="1" fillId="0" borderId="6" xfId="0" applyNumberFormat="1" applyFont="1" applyBorder="1"/>
    <xf numFmtId="0" fontId="1" fillId="0" borderId="0" xfId="0" applyFont="1" applyAlignment="1">
      <alignment horizontal="center"/>
    </xf>
    <xf numFmtId="6" fontId="1" fillId="12" borderId="0" xfId="0" applyNumberFormat="1" applyFont="1" applyFill="1"/>
    <xf numFmtId="6" fontId="1" fillId="13" borderId="0" xfId="0" applyNumberFormat="1" applyFont="1" applyFill="1"/>
    <xf numFmtId="0" fontId="1" fillId="13" borderId="0" xfId="0" applyFont="1" applyFill="1" applyAlignment="1">
      <alignment horizontal="center"/>
    </xf>
    <xf numFmtId="0" fontId="0" fillId="13" borderId="0" xfId="0" applyFill="1"/>
    <xf numFmtId="6" fontId="1" fillId="13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165" fontId="8" fillId="14" borderId="1" xfId="0" applyNumberFormat="1" applyFont="1" applyFill="1" applyBorder="1" applyAlignment="1" applyProtection="1">
      <alignment horizontal="center" vertical="center" wrapText="1"/>
      <protection hidden="1"/>
    </xf>
    <xf numFmtId="38" fontId="0" fillId="0" borderId="1" xfId="1" applyNumberFormat="1" applyFont="1" applyFill="1" applyBorder="1"/>
    <xf numFmtId="6" fontId="1" fillId="0" borderId="0" xfId="0" applyNumberFormat="1" applyFont="1"/>
    <xf numFmtId="6" fontId="1" fillId="13" borderId="7" xfId="0" applyNumberFormat="1" applyFont="1" applyFill="1" applyBorder="1"/>
    <xf numFmtId="0" fontId="11" fillId="0" borderId="0" xfId="0" applyFont="1"/>
    <xf numFmtId="0" fontId="12" fillId="0" borderId="10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2" xfId="0" applyFont="1" applyBorder="1" applyAlignment="1">
      <alignment horizontal="centerContinuous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8" fontId="0" fillId="0" borderId="0" xfId="0" applyNumberFormat="1"/>
    <xf numFmtId="8" fontId="13" fillId="0" borderId="19" xfId="0" applyNumberFormat="1" applyFont="1" applyBorder="1" applyAlignment="1">
      <alignment vertical="center"/>
    </xf>
    <xf numFmtId="8" fontId="13" fillId="0" borderId="21" xfId="0" applyNumberFormat="1" applyFont="1" applyBorder="1" applyAlignment="1">
      <alignment vertical="center"/>
    </xf>
    <xf numFmtId="8" fontId="13" fillId="0" borderId="20" xfId="0" applyNumberFormat="1" applyFont="1" applyBorder="1" applyAlignment="1">
      <alignment vertical="center"/>
    </xf>
    <xf numFmtId="10" fontId="13" fillId="15" borderId="19" xfId="0" applyNumberFormat="1" applyFont="1" applyFill="1" applyBorder="1" applyAlignment="1">
      <alignment vertical="center"/>
    </xf>
    <xf numFmtId="8" fontId="13" fillId="16" borderId="21" xfId="0" applyNumberFormat="1" applyFont="1" applyFill="1" applyBorder="1" applyAlignment="1">
      <alignment vertical="center"/>
    </xf>
    <xf numFmtId="8" fontId="13" fillId="17" borderId="21" xfId="0" applyNumberFormat="1" applyFont="1" applyFill="1" applyBorder="1" applyAlignment="1">
      <alignment vertical="center"/>
    </xf>
    <xf numFmtId="8" fontId="13" fillId="17" borderId="20" xfId="0" applyNumberFormat="1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8" fontId="13" fillId="0" borderId="23" xfId="0" applyNumberFormat="1" applyFont="1" applyBorder="1" applyAlignment="1">
      <alignment vertical="center"/>
    </xf>
    <xf numFmtId="8" fontId="13" fillId="0" borderId="1" xfId="0" applyNumberFormat="1" applyFont="1" applyBorder="1" applyAlignment="1">
      <alignment vertical="center"/>
    </xf>
    <xf numFmtId="8" fontId="13" fillId="0" borderId="24" xfId="0" applyNumberFormat="1" applyFont="1" applyBorder="1" applyAlignment="1">
      <alignment vertical="center"/>
    </xf>
    <xf numFmtId="10" fontId="13" fillId="17" borderId="23" xfId="0" applyNumberFormat="1" applyFont="1" applyFill="1" applyBorder="1" applyAlignment="1">
      <alignment vertical="center"/>
    </xf>
    <xf numFmtId="8" fontId="13" fillId="17" borderId="1" xfId="0" applyNumberFormat="1" applyFont="1" applyFill="1" applyBorder="1" applyAlignment="1">
      <alignment vertical="center"/>
    </xf>
    <xf numFmtId="8" fontId="13" fillId="17" borderId="24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10" fontId="13" fillId="0" borderId="23" xfId="0" applyNumberFormat="1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8" fontId="13" fillId="0" borderId="26" xfId="0" applyNumberFormat="1" applyFont="1" applyBorder="1" applyAlignment="1">
      <alignment vertical="center"/>
    </xf>
    <xf numFmtId="8" fontId="13" fillId="0" borderId="28" xfId="0" applyNumberFormat="1" applyFont="1" applyBorder="1" applyAlignment="1">
      <alignment vertical="center"/>
    </xf>
    <xf numFmtId="8" fontId="13" fillId="0" borderId="27" xfId="0" applyNumberFormat="1" applyFont="1" applyBorder="1" applyAlignment="1">
      <alignment vertical="center"/>
    </xf>
    <xf numFmtId="10" fontId="13" fillId="17" borderId="26" xfId="0" applyNumberFormat="1" applyFont="1" applyFill="1" applyBorder="1" applyAlignment="1">
      <alignment vertical="center"/>
    </xf>
    <xf numFmtId="8" fontId="13" fillId="17" borderId="28" xfId="0" applyNumberFormat="1" applyFont="1" applyFill="1" applyBorder="1" applyAlignment="1">
      <alignment vertical="center"/>
    </xf>
    <xf numFmtId="8" fontId="13" fillId="17" borderId="27" xfId="0" applyNumberFormat="1" applyFont="1" applyFill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10" fontId="5" fillId="0" borderId="23" xfId="0" applyNumberFormat="1" applyFont="1" applyBorder="1" applyAlignment="1">
      <alignment vertical="center"/>
    </xf>
    <xf numFmtId="8" fontId="12" fillId="0" borderId="23" xfId="0" applyNumberFormat="1" applyFont="1" applyBorder="1" applyAlignment="1">
      <alignment vertical="center"/>
    </xf>
    <xf numFmtId="8" fontId="12" fillId="0" borderId="1" xfId="0" applyNumberFormat="1" applyFont="1" applyBorder="1" applyAlignment="1">
      <alignment vertical="center"/>
    </xf>
    <xf numFmtId="8" fontId="12" fillId="0" borderId="24" xfId="0" applyNumberFormat="1" applyFont="1" applyBorder="1" applyAlignment="1">
      <alignment vertical="center"/>
    </xf>
    <xf numFmtId="43" fontId="13" fillId="0" borderId="23" xfId="1" applyFont="1" applyBorder="1" applyAlignment="1">
      <alignment vertical="center"/>
    </xf>
    <xf numFmtId="43" fontId="13" fillId="0" borderId="1" xfId="1" applyFont="1" applyBorder="1" applyAlignment="1">
      <alignment vertical="center"/>
    </xf>
    <xf numFmtId="43" fontId="13" fillId="0" borderId="24" xfId="1" applyFont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43" fontId="13" fillId="0" borderId="24" xfId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4" fillId="0" borderId="0" xfId="0" applyFont="1"/>
    <xf numFmtId="166" fontId="1" fillId="0" borderId="0" xfId="2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6" fontId="1" fillId="0" borderId="33" xfId="0" applyNumberFormat="1" applyFont="1" applyBorder="1"/>
    <xf numFmtId="6" fontId="1" fillId="13" borderId="33" xfId="0" applyNumberFormat="1" applyFont="1" applyFill="1" applyBorder="1"/>
    <xf numFmtId="6" fontId="0" fillId="0" borderId="4" xfId="0" applyNumberFormat="1" applyBorder="1"/>
    <xf numFmtId="6" fontId="1" fillId="2" borderId="7" xfId="0" applyNumberFormat="1" applyFont="1" applyFill="1" applyBorder="1"/>
    <xf numFmtId="0" fontId="0" fillId="0" borderId="3" xfId="0" applyBorder="1" applyAlignment="1">
      <alignment horizontal="center"/>
    </xf>
    <xf numFmtId="0" fontId="1" fillId="11" borderId="0" xfId="0" applyFont="1" applyFill="1"/>
    <xf numFmtId="3" fontId="0" fillId="0" borderId="0" xfId="0" applyNumberFormat="1"/>
    <xf numFmtId="0" fontId="1" fillId="0" borderId="34" xfId="0" applyFont="1" applyBorder="1"/>
    <xf numFmtId="8" fontId="1" fillId="0" borderId="0" xfId="0" applyNumberFormat="1" applyFont="1"/>
    <xf numFmtId="0" fontId="12" fillId="0" borderId="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6" fontId="0" fillId="0" borderId="0" xfId="0" applyNumberFormat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10" fontId="15" fillId="0" borderId="23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CD27-66C8-41D9-B84C-55273D7CAF12}">
  <dimension ref="A1:L42"/>
  <sheetViews>
    <sheetView showGridLines="0" workbookViewId="0">
      <selection activeCell="G15" sqref="G15"/>
    </sheetView>
  </sheetViews>
  <sheetFormatPr defaultRowHeight="15" x14ac:dyDescent="0.25"/>
  <cols>
    <col min="1" max="1" width="16.5703125" customWidth="1"/>
    <col min="2" max="2" width="53.5703125" customWidth="1"/>
    <col min="3" max="3" width="10.85546875" bestFit="1" customWidth="1"/>
    <col min="4" max="4" width="13.42578125" customWidth="1"/>
    <col min="5" max="5" width="13.140625" customWidth="1"/>
    <col min="6" max="6" width="11.42578125" customWidth="1"/>
    <col min="7" max="8" width="10.85546875" bestFit="1" customWidth="1"/>
    <col min="9" max="9" width="9.85546875" bestFit="1" customWidth="1"/>
    <col min="11" max="11" width="10.85546875" bestFit="1" customWidth="1"/>
  </cols>
  <sheetData>
    <row r="1" spans="1:12" ht="25.5" customHeight="1" x14ac:dyDescent="0.3">
      <c r="A1" s="21" t="s">
        <v>79</v>
      </c>
    </row>
    <row r="2" spans="1:12" ht="25.5" customHeight="1" x14ac:dyDescent="0.3">
      <c r="A2" s="21"/>
    </row>
    <row r="3" spans="1:12" ht="25.5" customHeight="1" x14ac:dyDescent="0.25">
      <c r="A3" s="77" t="s">
        <v>104</v>
      </c>
      <c r="B3" s="78"/>
      <c r="C3" s="79"/>
      <c r="D3" s="80">
        <v>13</v>
      </c>
      <c r="E3" s="80">
        <v>13</v>
      </c>
      <c r="F3" s="80">
        <v>13</v>
      </c>
      <c r="G3" s="80">
        <v>13</v>
      </c>
      <c r="H3" s="80">
        <v>13</v>
      </c>
    </row>
    <row r="5" spans="1:12" ht="18.75" x14ac:dyDescent="0.3">
      <c r="A5" s="81" t="s">
        <v>80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 t="s">
        <v>81</v>
      </c>
      <c r="B7" s="2"/>
      <c r="C7" s="22" t="s">
        <v>60</v>
      </c>
      <c r="D7" s="22" t="s">
        <v>43</v>
      </c>
      <c r="E7" s="22" t="s">
        <v>62</v>
      </c>
      <c r="F7" s="22" t="s">
        <v>64</v>
      </c>
      <c r="G7" s="22" t="s">
        <v>65</v>
      </c>
      <c r="H7" s="22" t="s">
        <v>66</v>
      </c>
      <c r="I7" s="22"/>
      <c r="J7" s="2"/>
      <c r="K7" s="2"/>
      <c r="L7" s="2"/>
    </row>
    <row r="8" spans="1:12" x14ac:dyDescent="0.25">
      <c r="A8" s="2"/>
      <c r="B8" t="s">
        <v>129</v>
      </c>
      <c r="C8" s="22"/>
      <c r="D8" s="22"/>
      <c r="E8" s="82">
        <f>E9/D9-1</f>
        <v>-0.76196147663017288</v>
      </c>
      <c r="F8" s="83">
        <v>2.3E-2</v>
      </c>
      <c r="G8" s="83">
        <v>2.3E-2</v>
      </c>
      <c r="H8" s="83">
        <v>2.3E-2</v>
      </c>
      <c r="I8" s="22"/>
      <c r="J8" s="2"/>
      <c r="K8" s="2"/>
      <c r="L8" s="2"/>
    </row>
    <row r="9" spans="1:12" x14ac:dyDescent="0.25">
      <c r="A9" t="s">
        <v>82</v>
      </c>
      <c r="C9" s="36">
        <v>2400</v>
      </c>
      <c r="D9" s="36">
        <f>F17</f>
        <v>455538.03</v>
      </c>
      <c r="E9" s="36">
        <f>K17</f>
        <v>108435.6</v>
      </c>
      <c r="F9" s="36">
        <f>E9*(1+F8)</f>
        <v>110929.6188</v>
      </c>
      <c r="G9" s="36">
        <f t="shared" ref="G9:H9" si="0">F9*(1+G8)</f>
        <v>113481.00003239998</v>
      </c>
      <c r="H9" s="36">
        <f t="shared" si="0"/>
        <v>116091.06303314517</v>
      </c>
    </row>
    <row r="10" spans="1:12" x14ac:dyDescent="0.25">
      <c r="C10" s="36"/>
      <c r="D10" s="36"/>
      <c r="E10" s="36"/>
      <c r="F10" s="36"/>
      <c r="G10" s="36"/>
      <c r="H10" s="36"/>
    </row>
    <row r="11" spans="1:12" x14ac:dyDescent="0.25">
      <c r="E11" s="36"/>
    </row>
    <row r="12" spans="1:12" ht="15.75" thickBot="1" x14ac:dyDescent="0.3"/>
    <row r="13" spans="1:12" ht="15.75" thickBot="1" x14ac:dyDescent="0.3">
      <c r="A13" s="93" t="s">
        <v>105</v>
      </c>
      <c r="B13" s="95" t="s">
        <v>106</v>
      </c>
      <c r="C13" s="99" t="s">
        <v>107</v>
      </c>
      <c r="D13" s="97"/>
      <c r="E13" s="97"/>
      <c r="F13" s="98"/>
      <c r="G13" s="97" t="s">
        <v>110</v>
      </c>
      <c r="H13" s="97"/>
      <c r="I13" s="97"/>
      <c r="J13" s="97"/>
      <c r="K13" s="98"/>
    </row>
    <row r="14" spans="1:12" ht="30.75" thickBot="1" x14ac:dyDescent="0.3">
      <c r="A14" s="94"/>
      <c r="B14" s="96"/>
      <c r="C14" s="31" t="s">
        <v>113</v>
      </c>
      <c r="D14" s="32" t="s">
        <v>114</v>
      </c>
      <c r="E14" s="33" t="s">
        <v>115</v>
      </c>
      <c r="F14" s="31" t="s">
        <v>70</v>
      </c>
      <c r="G14" s="31" t="s">
        <v>116</v>
      </c>
      <c r="H14" s="32" t="s">
        <v>113</v>
      </c>
      <c r="I14" s="32" t="s">
        <v>114</v>
      </c>
      <c r="J14" s="33" t="s">
        <v>115</v>
      </c>
      <c r="K14" s="31" t="s">
        <v>70</v>
      </c>
    </row>
    <row r="15" spans="1:12" x14ac:dyDescent="0.25">
      <c r="A15" s="46" t="s">
        <v>117</v>
      </c>
      <c r="B15" s="47" t="s">
        <v>134</v>
      </c>
      <c r="C15" s="48">
        <v>16.190000000000001</v>
      </c>
      <c r="D15" s="49">
        <v>16.190000000000001</v>
      </c>
      <c r="E15" s="50">
        <v>16.190000000000001</v>
      </c>
      <c r="F15" s="68"/>
      <c r="G15" s="139">
        <v>-0.74060000000000004</v>
      </c>
      <c r="H15" s="49">
        <v>4.2</v>
      </c>
      <c r="I15" s="49">
        <v>4.2</v>
      </c>
      <c r="J15" s="50">
        <v>4.2</v>
      </c>
      <c r="K15" s="49">
        <v>4.2</v>
      </c>
    </row>
    <row r="16" spans="1:12" x14ac:dyDescent="0.25">
      <c r="A16" s="46" t="s">
        <v>117</v>
      </c>
      <c r="B16" s="47" t="s">
        <v>127</v>
      </c>
      <c r="C16" s="72">
        <v>17878</v>
      </c>
      <c r="D16" s="73">
        <v>9274</v>
      </c>
      <c r="E16" s="74">
        <v>985</v>
      </c>
      <c r="F16" s="73">
        <f>SUM(C16:E16)</f>
        <v>28137</v>
      </c>
      <c r="G16" s="68"/>
      <c r="H16" s="75">
        <v>16718</v>
      </c>
      <c r="I16" s="75">
        <v>8115</v>
      </c>
      <c r="J16" s="76">
        <v>985</v>
      </c>
      <c r="K16" s="73">
        <f>SUM(H16:J16)</f>
        <v>25818</v>
      </c>
    </row>
    <row r="17" spans="1:11" x14ac:dyDescent="0.25">
      <c r="A17" s="46" t="s">
        <v>117</v>
      </c>
      <c r="B17" s="47" t="s">
        <v>128</v>
      </c>
      <c r="C17" s="69">
        <f>C15*C16</f>
        <v>289444.82</v>
      </c>
      <c r="D17" s="70">
        <f t="shared" ref="D17:E17" si="1">D15*D16</f>
        <v>150146.06</v>
      </c>
      <c r="E17" s="71">
        <f t="shared" si="1"/>
        <v>15947.150000000001</v>
      </c>
      <c r="F17" s="70">
        <f>SUM(C17:E17)</f>
        <v>455538.03</v>
      </c>
      <c r="G17" s="68"/>
      <c r="H17" s="69">
        <f>H15*H16</f>
        <v>70215.600000000006</v>
      </c>
      <c r="I17" s="70">
        <f t="shared" ref="I17" si="2">I15*I16</f>
        <v>34083</v>
      </c>
      <c r="J17" s="71">
        <f t="shared" ref="J17" si="3">J15*J16</f>
        <v>4137</v>
      </c>
      <c r="K17" s="70">
        <f>SUM(H17:J17)</f>
        <v>108435.6</v>
      </c>
    </row>
    <row r="23" spans="1:11" x14ac:dyDescent="0.25">
      <c r="A23" s="27" t="s">
        <v>133</v>
      </c>
      <c r="C23" s="100" t="s">
        <v>61</v>
      </c>
      <c r="D23" s="100"/>
      <c r="E23" s="100"/>
      <c r="F23" s="100"/>
      <c r="G23" s="100"/>
      <c r="H23" s="100"/>
    </row>
    <row r="25" spans="1:11" x14ac:dyDescent="0.25">
      <c r="A25" s="2" t="s">
        <v>72</v>
      </c>
      <c r="B25" s="2" t="s">
        <v>83</v>
      </c>
      <c r="C25" s="22" t="s">
        <v>60</v>
      </c>
      <c r="D25" s="22" t="s">
        <v>43</v>
      </c>
      <c r="E25" s="22" t="s">
        <v>62</v>
      </c>
      <c r="F25" s="22" t="s">
        <v>64</v>
      </c>
      <c r="G25" s="22" t="s">
        <v>65</v>
      </c>
      <c r="H25" s="22" t="s">
        <v>66</v>
      </c>
      <c r="I25" s="22" t="s">
        <v>70</v>
      </c>
    </row>
    <row r="26" spans="1:11" x14ac:dyDescent="0.25">
      <c r="A26" t="s">
        <v>0</v>
      </c>
      <c r="B26" t="s">
        <v>73</v>
      </c>
      <c r="C26" s="6">
        <f>'Cost timeline'!E$15</f>
        <v>600</v>
      </c>
      <c r="D26" s="6">
        <f>SUM('Cost timeline'!F$15:R$15)+SUM('Cost timeline'!E$24:R$24)</f>
        <v>21600</v>
      </c>
      <c r="E26" s="6">
        <f>SUM('Cost timeline'!S15:AE$15)+SUM('Cost timeline'!S24:AE24)</f>
        <v>39600</v>
      </c>
      <c r="F26" s="6">
        <f>SUM('Cost timeline'!AF15:AQ$15)+SUM('Cost timeline'!AF$24:AQ$24)</f>
        <v>28800</v>
      </c>
      <c r="G26" s="6">
        <f>SUM('Cost timeline'!AR$15:BC$15)+SUM('Cost timeline'!AR$24:BC$24)</f>
        <v>28800</v>
      </c>
      <c r="H26" s="6">
        <f>SUM('Cost timeline'!BD15:BO$15)+SUM('Cost timeline'!BD$24:BO$24)</f>
        <v>12600</v>
      </c>
      <c r="I26" s="16">
        <f>SUM(C26:H26)</f>
        <v>132000</v>
      </c>
    </row>
    <row r="27" spans="1:11" x14ac:dyDescent="0.25">
      <c r="A27" t="s">
        <v>1</v>
      </c>
      <c r="B27" t="s">
        <v>73</v>
      </c>
      <c r="C27" s="6">
        <f>'Cost timeline'!E$16</f>
        <v>1800</v>
      </c>
      <c r="D27" s="6">
        <f>SUM('Cost timeline'!F$16:R$16)+SUM('Cost timeline'!E$25:R$25)</f>
        <v>22800</v>
      </c>
      <c r="E27" s="6">
        <f>SUM('Cost timeline'!S16:AE$16)+SUM('Cost timeline'!S25:AE25)</f>
        <v>39600</v>
      </c>
      <c r="F27" s="6">
        <f>SUM('Cost timeline'!AF$16:AQ16)+SUM('Cost timeline'!AF$25:AQ$25)</f>
        <v>28800</v>
      </c>
      <c r="G27" s="6">
        <f>SUM('Cost timeline'!AR$16:BC$16)+SUM('Cost timeline'!AR$25:BC$25)</f>
        <v>28800</v>
      </c>
      <c r="H27" s="6">
        <f>SUM('Cost timeline'!BD$16:BO16)+SUM('Cost timeline'!BD$25:BO$25)</f>
        <v>12600</v>
      </c>
      <c r="I27" s="16">
        <f t="shared" ref="I27:I33" si="4">SUM(C27:H27)</f>
        <v>134400</v>
      </c>
    </row>
    <row r="28" spans="1:11" x14ac:dyDescent="0.25">
      <c r="A28" t="s">
        <v>0</v>
      </c>
      <c r="B28" t="s">
        <v>74</v>
      </c>
      <c r="C28" s="6">
        <f>'Cost timeline'!E$34</f>
        <v>0</v>
      </c>
      <c r="D28" s="6">
        <f>SUM('Cost timeline'!F$34:R$34)</f>
        <v>6405</v>
      </c>
      <c r="E28" s="6">
        <f>SUM('Cost timeline'!S34:AE$34)</f>
        <v>1830</v>
      </c>
      <c r="F28" s="6">
        <f>SUM('Cost timeline'!AF34:AQ$34)</f>
        <v>0</v>
      </c>
      <c r="G28" s="6">
        <f>SUM('Cost timeline'!AR34:BC$34)</f>
        <v>0</v>
      </c>
      <c r="H28" s="6">
        <f>SUM('Cost timeline'!BD34:BO$34)</f>
        <v>0</v>
      </c>
      <c r="I28" s="16">
        <f t="shared" si="4"/>
        <v>8235</v>
      </c>
    </row>
    <row r="29" spans="1:11" x14ac:dyDescent="0.25">
      <c r="A29" t="s">
        <v>1</v>
      </c>
      <c r="B29" t="s">
        <v>74</v>
      </c>
      <c r="C29" s="6">
        <f>'Cost timeline'!E$35</f>
        <v>0</v>
      </c>
      <c r="D29" s="6">
        <f>SUM('Cost timeline'!F$35:R$35)</f>
        <v>0</v>
      </c>
      <c r="E29" s="6">
        <f>SUM('Cost timeline'!S35:AE$35)</f>
        <v>0</v>
      </c>
      <c r="F29" s="6">
        <f>SUM('Cost timeline'!AF35:AQ$35)</f>
        <v>0</v>
      </c>
      <c r="G29" s="6">
        <f>SUM('Cost timeline'!AR35:BC$35)</f>
        <v>0</v>
      </c>
      <c r="H29" s="6">
        <f>SUM('Cost timeline'!BD35:BO$35)</f>
        <v>0</v>
      </c>
      <c r="I29" s="16">
        <f t="shared" si="4"/>
        <v>0</v>
      </c>
    </row>
    <row r="30" spans="1:11" x14ac:dyDescent="0.25">
      <c r="A30" t="s">
        <v>0</v>
      </c>
      <c r="B30" t="s">
        <v>75</v>
      </c>
      <c r="C30" s="6">
        <f>'Cost timeline'!E$42</f>
        <v>0</v>
      </c>
      <c r="D30" s="6">
        <f>SUM('Cost timeline'!F$42:R$42)</f>
        <v>1830</v>
      </c>
      <c r="E30" s="6">
        <f>SUM('Cost timeline'!S42:AE$42)</f>
        <v>6100</v>
      </c>
      <c r="F30" s="6">
        <f>SUM('Cost timeline'!AF42:AQ$42)</f>
        <v>4880</v>
      </c>
      <c r="G30" s="6">
        <f>SUM('Cost timeline'!AR42:BC$42)</f>
        <v>4880</v>
      </c>
      <c r="H30" s="6">
        <f>SUM('Cost timeline'!BD42:BO$42)</f>
        <v>4880</v>
      </c>
      <c r="I30" s="16">
        <f t="shared" si="4"/>
        <v>22570</v>
      </c>
    </row>
    <row r="31" spans="1:11" x14ac:dyDescent="0.25">
      <c r="A31" t="s">
        <v>1</v>
      </c>
      <c r="B31" t="s">
        <v>75</v>
      </c>
      <c r="C31" s="6">
        <f>'Cost timeline'!E$43</f>
        <v>0</v>
      </c>
      <c r="D31" s="6">
        <f>SUM('Cost timeline'!F$43:R$43)</f>
        <v>0</v>
      </c>
      <c r="E31" s="6">
        <f>SUM('Cost timeline'!S43:AE$43)</f>
        <v>0</v>
      </c>
      <c r="F31" s="6">
        <f>SUM('Cost timeline'!AF43:AQ$43)</f>
        <v>0</v>
      </c>
      <c r="G31" s="6">
        <f>SUM('Cost timeline'!AR43:BC$43)</f>
        <v>0</v>
      </c>
      <c r="H31" s="6">
        <f>SUM('Cost timeline'!BD43:BO$43)</f>
        <v>0</v>
      </c>
      <c r="I31" s="16">
        <f t="shared" si="4"/>
        <v>0</v>
      </c>
    </row>
    <row r="32" spans="1:11" x14ac:dyDescent="0.25">
      <c r="A32" t="s">
        <v>0</v>
      </c>
      <c r="B32" t="s">
        <v>76</v>
      </c>
      <c r="C32" s="6">
        <f>'Cost timeline'!E$50</f>
        <v>0</v>
      </c>
      <c r="D32" s="6">
        <f>SUM('Cost timeline'!F$50:R$50)</f>
        <v>0</v>
      </c>
      <c r="E32" s="6">
        <f>SUM('Cost timeline'!S50:AE$50)</f>
        <v>0</v>
      </c>
      <c r="F32" s="6">
        <f>SUM('Cost timeline'!AF50:AQ$50)</f>
        <v>0</v>
      </c>
      <c r="G32" s="6">
        <f>SUM('Cost timeline'!AR50:BC$50)</f>
        <v>0</v>
      </c>
      <c r="H32" s="6">
        <f>SUM('Cost timeline'!BD50:BO$50)</f>
        <v>0</v>
      </c>
      <c r="I32" s="16">
        <f t="shared" si="4"/>
        <v>0</v>
      </c>
    </row>
    <row r="33" spans="1:9" x14ac:dyDescent="0.25">
      <c r="A33" t="s">
        <v>1</v>
      </c>
      <c r="B33" t="s">
        <v>76</v>
      </c>
      <c r="C33" s="6">
        <f>'Cost timeline'!E$51</f>
        <v>0</v>
      </c>
      <c r="D33" s="6">
        <f>SUM('Cost timeline'!F$51:R$51)</f>
        <v>0</v>
      </c>
      <c r="E33" s="6">
        <f>SUM('Cost timeline'!S51:AE$51)</f>
        <v>0</v>
      </c>
      <c r="F33" s="6">
        <f>SUM('Cost timeline'!AF51:AQ$51)</f>
        <v>0</v>
      </c>
      <c r="G33" s="6">
        <f>SUM('Cost timeline'!AR51:BC$51)</f>
        <v>0</v>
      </c>
      <c r="H33" s="6">
        <f>SUM('Cost timeline'!BD51:BO$51)</f>
        <v>0</v>
      </c>
      <c r="I33" s="16">
        <f t="shared" si="4"/>
        <v>0</v>
      </c>
    </row>
    <row r="34" spans="1:9" x14ac:dyDescent="0.25">
      <c r="C34" s="6"/>
      <c r="D34" s="6"/>
      <c r="E34" s="6"/>
      <c r="F34" s="6"/>
      <c r="G34" s="6"/>
      <c r="H34" s="6"/>
      <c r="I34" s="16"/>
    </row>
    <row r="35" spans="1:9" x14ac:dyDescent="0.25">
      <c r="A35" s="2" t="s">
        <v>132</v>
      </c>
      <c r="C35" s="84">
        <f>SUM(C26:C33)</f>
        <v>2400</v>
      </c>
      <c r="D35" s="84">
        <f t="shared" ref="D35:I35" si="5">SUM(D26:D33)</f>
        <v>52635</v>
      </c>
      <c r="E35" s="84">
        <f t="shared" si="5"/>
        <v>87130</v>
      </c>
      <c r="F35" s="84">
        <f t="shared" si="5"/>
        <v>62480</v>
      </c>
      <c r="G35" s="84">
        <f t="shared" si="5"/>
        <v>62480</v>
      </c>
      <c r="H35" s="84">
        <f t="shared" si="5"/>
        <v>30080</v>
      </c>
      <c r="I35" s="85">
        <f t="shared" si="5"/>
        <v>297205</v>
      </c>
    </row>
    <row r="36" spans="1:9" x14ac:dyDescent="0.25">
      <c r="A36" s="2" t="s">
        <v>131</v>
      </c>
      <c r="B36" s="2"/>
      <c r="C36" s="86">
        <f>C9</f>
        <v>2400</v>
      </c>
      <c r="D36" s="86">
        <f t="shared" ref="D36:H36" si="6">D9</f>
        <v>455538.03</v>
      </c>
      <c r="E36" s="86">
        <f t="shared" si="6"/>
        <v>108435.6</v>
      </c>
      <c r="F36" s="86">
        <f t="shared" si="6"/>
        <v>110929.6188</v>
      </c>
      <c r="G36" s="86">
        <f t="shared" si="6"/>
        <v>113481.00003239998</v>
      </c>
      <c r="H36" s="86">
        <f t="shared" si="6"/>
        <v>116091.06303314517</v>
      </c>
      <c r="I36" s="86">
        <f>SUM(C36:H36)</f>
        <v>906875.31186554511</v>
      </c>
    </row>
    <row r="37" spans="1:9" ht="15.75" thickBot="1" x14ac:dyDescent="0.3">
      <c r="A37" s="2" t="s">
        <v>130</v>
      </c>
      <c r="C37" s="87">
        <f>C36-C35</f>
        <v>0</v>
      </c>
      <c r="D37" s="87">
        <f t="shared" ref="D37:H37" si="7">D36-D35</f>
        <v>402903.03</v>
      </c>
      <c r="E37" s="87">
        <f t="shared" si="7"/>
        <v>21305.600000000006</v>
      </c>
      <c r="F37" s="87">
        <f t="shared" si="7"/>
        <v>48449.618799999997</v>
      </c>
      <c r="G37" s="87">
        <f t="shared" si="7"/>
        <v>51001.000032399985</v>
      </c>
      <c r="H37" s="87">
        <f t="shared" si="7"/>
        <v>86011.063033145168</v>
      </c>
      <c r="I37" s="26">
        <f>SUM(C37:H37)</f>
        <v>609670.31186554511</v>
      </c>
    </row>
    <row r="39" spans="1:9" x14ac:dyDescent="0.25">
      <c r="A39" t="s">
        <v>215</v>
      </c>
      <c r="E39" s="90">
        <f>'Pupil Numbers'!$M$64</f>
        <v>24833</v>
      </c>
      <c r="F39" s="90">
        <f>'Pupil Numbers'!$M$64</f>
        <v>24833</v>
      </c>
      <c r="G39" s="90">
        <f>'Pupil Numbers'!$M$64</f>
        <v>24833</v>
      </c>
      <c r="H39" s="90">
        <f>'Pupil Numbers'!$M$64</f>
        <v>24833</v>
      </c>
    </row>
    <row r="40" spans="1:9" x14ac:dyDescent="0.25">
      <c r="A40" s="2" t="s">
        <v>213</v>
      </c>
      <c r="C40" s="2"/>
      <c r="D40" s="2"/>
      <c r="E40" s="92">
        <f>E35/E39</f>
        <v>3.5086376998348969</v>
      </c>
      <c r="F40" s="92">
        <f t="shared" ref="F40:H40" si="8">F35/F39</f>
        <v>2.5160069262674667</v>
      </c>
      <c r="G40" s="92">
        <f t="shared" si="8"/>
        <v>2.5160069262674667</v>
      </c>
      <c r="H40" s="92">
        <f t="shared" si="8"/>
        <v>1.2112914267305601</v>
      </c>
      <c r="I40" s="2"/>
    </row>
    <row r="41" spans="1:9" x14ac:dyDescent="0.25">
      <c r="A41" s="2"/>
    </row>
    <row r="42" spans="1:9" x14ac:dyDescent="0.25">
      <c r="A42" s="2"/>
    </row>
  </sheetData>
  <mergeCells count="5">
    <mergeCell ref="A13:A14"/>
    <mergeCell ref="B13:B14"/>
    <mergeCell ref="G13:K13"/>
    <mergeCell ref="C13:F13"/>
    <mergeCell ref="C23:H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9DBD-7C18-4026-A2A0-9F63CB395A38}">
  <dimension ref="A1:C18"/>
  <sheetViews>
    <sheetView workbookViewId="0">
      <selection activeCell="B7" sqref="B7"/>
    </sheetView>
  </sheetViews>
  <sheetFormatPr defaultRowHeight="15" x14ac:dyDescent="0.25"/>
  <cols>
    <col min="2" max="2" width="15.42578125" style="1" customWidth="1"/>
    <col min="3" max="3" width="27.5703125" customWidth="1"/>
  </cols>
  <sheetData>
    <row r="1" spans="1:3" s="2" customFormat="1" x14ac:dyDescent="0.25">
      <c r="A1" s="2" t="s">
        <v>16</v>
      </c>
      <c r="B1" s="3"/>
    </row>
    <row r="2" spans="1:3" s="2" customFormat="1" x14ac:dyDescent="0.25">
      <c r="B2" s="3"/>
    </row>
    <row r="3" spans="1:3" s="2" customFormat="1" x14ac:dyDescent="0.25">
      <c r="A3" s="2" t="s">
        <v>17</v>
      </c>
      <c r="B3" s="3"/>
    </row>
    <row r="4" spans="1:3" s="4" customFormat="1" x14ac:dyDescent="0.25">
      <c r="A4" s="4" t="s">
        <v>35</v>
      </c>
      <c r="B4" s="5"/>
    </row>
    <row r="5" spans="1:3" s="4" customFormat="1" x14ac:dyDescent="0.25">
      <c r="A5" s="4" t="s">
        <v>38</v>
      </c>
      <c r="B5" s="5"/>
    </row>
    <row r="6" spans="1:3" x14ac:dyDescent="0.25">
      <c r="A6" t="s">
        <v>0</v>
      </c>
      <c r="B6" s="1">
        <v>12600</v>
      </c>
      <c r="C6" t="s">
        <v>42</v>
      </c>
    </row>
    <row r="7" spans="1:3" x14ac:dyDescent="0.25">
      <c r="A7" t="s">
        <v>1</v>
      </c>
      <c r="B7" s="1">
        <v>12600</v>
      </c>
      <c r="C7" t="s">
        <v>42</v>
      </c>
    </row>
    <row r="10" spans="1:3" s="2" customFormat="1" x14ac:dyDescent="0.25">
      <c r="A10" s="2" t="s">
        <v>22</v>
      </c>
      <c r="B10" s="3"/>
    </row>
    <row r="11" spans="1:3" x14ac:dyDescent="0.25">
      <c r="A11" t="s">
        <v>26</v>
      </c>
    </row>
    <row r="12" spans="1:3" x14ac:dyDescent="0.25">
      <c r="A12" t="s">
        <v>0</v>
      </c>
      <c r="B12" s="1">
        <v>4880</v>
      </c>
      <c r="C12" t="s">
        <v>27</v>
      </c>
    </row>
    <row r="15" spans="1:3" s="2" customFormat="1" x14ac:dyDescent="0.25">
      <c r="B15" s="3"/>
    </row>
    <row r="16" spans="1:3" s="2" customFormat="1" x14ac:dyDescent="0.25">
      <c r="B16" s="3"/>
    </row>
    <row r="18" spans="2:2" s="4" customFormat="1" x14ac:dyDescent="0.25">
      <c r="B18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83FC2-2117-46F8-B93D-6FA01204CD5F}">
  <dimension ref="A3:G17"/>
  <sheetViews>
    <sheetView workbookViewId="0">
      <selection activeCell="A7" sqref="A7:B14"/>
    </sheetView>
  </sheetViews>
  <sheetFormatPr defaultRowHeight="15" x14ac:dyDescent="0.25"/>
  <cols>
    <col min="1" max="1" width="20.7109375" customWidth="1"/>
    <col min="2" max="2" width="52.140625" customWidth="1"/>
  </cols>
  <sheetData>
    <row r="3" spans="1:7" x14ac:dyDescent="0.25">
      <c r="A3" s="2" t="s">
        <v>72</v>
      </c>
      <c r="B3" s="2"/>
    </row>
    <row r="4" spans="1:7" x14ac:dyDescent="0.25">
      <c r="B4" s="2" t="s">
        <v>77</v>
      </c>
      <c r="C4" s="2" t="s">
        <v>60</v>
      </c>
      <c r="D4" s="2" t="s">
        <v>43</v>
      </c>
      <c r="E4" s="2"/>
      <c r="F4" s="2"/>
      <c r="G4" s="2"/>
    </row>
    <row r="5" spans="1:7" x14ac:dyDescent="0.25">
      <c r="B5" s="2"/>
      <c r="C5" s="2" t="s">
        <v>44</v>
      </c>
      <c r="D5" s="2" t="s">
        <v>44</v>
      </c>
      <c r="E5" s="2"/>
      <c r="F5" s="2"/>
      <c r="G5" s="2"/>
    </row>
    <row r="6" spans="1:7" x14ac:dyDescent="0.25">
      <c r="B6" s="2"/>
      <c r="C6" s="2"/>
      <c r="D6" s="2"/>
      <c r="E6" s="2"/>
      <c r="F6" s="2"/>
      <c r="G6" s="2"/>
    </row>
    <row r="7" spans="1:7" x14ac:dyDescent="0.25">
      <c r="A7" t="s">
        <v>0</v>
      </c>
      <c r="B7" s="2" t="s">
        <v>73</v>
      </c>
      <c r="C7" s="6">
        <v>600</v>
      </c>
      <c r="D7" s="6">
        <v>600</v>
      </c>
    </row>
    <row r="8" spans="1:7" x14ac:dyDescent="0.25">
      <c r="A8" t="s">
        <v>1</v>
      </c>
      <c r="B8" s="2" t="s">
        <v>73</v>
      </c>
      <c r="C8" s="6">
        <v>600</v>
      </c>
      <c r="D8" s="6">
        <v>600</v>
      </c>
    </row>
    <row r="9" spans="1:7" x14ac:dyDescent="0.25">
      <c r="A9" t="s">
        <v>0</v>
      </c>
      <c r="B9" s="2" t="s">
        <v>74</v>
      </c>
      <c r="C9" s="6">
        <v>610</v>
      </c>
      <c r="D9" s="6">
        <v>610</v>
      </c>
    </row>
    <row r="10" spans="1:7" x14ac:dyDescent="0.25">
      <c r="A10" t="s">
        <v>1</v>
      </c>
      <c r="B10" s="2" t="s">
        <v>74</v>
      </c>
      <c r="C10" s="6">
        <v>610</v>
      </c>
      <c r="D10" s="6">
        <v>610</v>
      </c>
    </row>
    <row r="11" spans="1:7" x14ac:dyDescent="0.25">
      <c r="A11" t="s">
        <v>0</v>
      </c>
      <c r="B11" s="2" t="s">
        <v>75</v>
      </c>
      <c r="C11" s="6">
        <v>610</v>
      </c>
      <c r="D11" s="6">
        <v>610</v>
      </c>
    </row>
    <row r="12" spans="1:7" x14ac:dyDescent="0.25">
      <c r="A12" t="s">
        <v>1</v>
      </c>
      <c r="B12" s="2" t="s">
        <v>75</v>
      </c>
      <c r="C12" s="6">
        <v>610</v>
      </c>
      <c r="D12" s="6">
        <v>610</v>
      </c>
    </row>
    <row r="13" spans="1:7" x14ac:dyDescent="0.25">
      <c r="A13" t="s">
        <v>0</v>
      </c>
      <c r="B13" s="2" t="s">
        <v>76</v>
      </c>
      <c r="C13" s="6">
        <v>610</v>
      </c>
      <c r="D13" s="6">
        <v>610</v>
      </c>
    </row>
    <row r="14" spans="1:7" x14ac:dyDescent="0.25">
      <c r="A14" t="s">
        <v>1</v>
      </c>
      <c r="B14" s="2" t="s">
        <v>76</v>
      </c>
      <c r="C14" s="6">
        <v>610</v>
      </c>
      <c r="D14" s="6">
        <v>610</v>
      </c>
    </row>
    <row r="15" spans="1:7" x14ac:dyDescent="0.25">
      <c r="C15" s="6"/>
      <c r="D15" s="6"/>
    </row>
    <row r="16" spans="1:7" x14ac:dyDescent="0.25">
      <c r="C16" s="6"/>
      <c r="D16" s="6"/>
    </row>
    <row r="17" spans="3:4" x14ac:dyDescent="0.25">
      <c r="C17" s="6"/>
      <c r="D17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60B7-3DD9-437B-A5E0-E8F1F911ECC9}">
  <dimension ref="A1:S64"/>
  <sheetViews>
    <sheetView workbookViewId="0">
      <pane xSplit="4" ySplit="3" topLeftCell="K4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3" max="3" width="46.28515625" bestFit="1" customWidth="1"/>
  </cols>
  <sheetData>
    <row r="1" spans="1:19" x14ac:dyDescent="0.25">
      <c r="A1" s="2" t="s">
        <v>214</v>
      </c>
    </row>
    <row r="3" spans="1:19" x14ac:dyDescent="0.25">
      <c r="A3" s="2" t="s">
        <v>135</v>
      </c>
      <c r="B3" s="2" t="s">
        <v>136</v>
      </c>
      <c r="C3" s="2" t="s">
        <v>137</v>
      </c>
      <c r="D3" s="2" t="s">
        <v>138</v>
      </c>
      <c r="E3" s="2" t="s">
        <v>139</v>
      </c>
      <c r="F3" s="2" t="s">
        <v>140</v>
      </c>
      <c r="G3" s="2" t="s">
        <v>141</v>
      </c>
      <c r="H3" s="2" t="s">
        <v>142</v>
      </c>
      <c r="I3" s="2" t="s">
        <v>143</v>
      </c>
      <c r="J3" s="2" t="s">
        <v>144</v>
      </c>
      <c r="K3" s="2" t="s">
        <v>145</v>
      </c>
      <c r="L3" s="2" t="s">
        <v>146</v>
      </c>
      <c r="M3" s="89" t="s">
        <v>147</v>
      </c>
      <c r="N3" s="2" t="s">
        <v>148</v>
      </c>
      <c r="O3" s="2" t="s">
        <v>149</v>
      </c>
      <c r="P3" s="2" t="s">
        <v>150</v>
      </c>
      <c r="Q3" s="2" t="s">
        <v>151</v>
      </c>
      <c r="R3" s="2" t="s">
        <v>152</v>
      </c>
      <c r="S3" s="2" t="s">
        <v>153</v>
      </c>
    </row>
    <row r="4" spans="1:19" x14ac:dyDescent="0.25">
      <c r="A4">
        <v>131936</v>
      </c>
      <c r="B4">
        <v>2112002</v>
      </c>
      <c r="C4" t="s">
        <v>154</v>
      </c>
      <c r="D4" t="s">
        <v>113</v>
      </c>
      <c r="E4">
        <v>0</v>
      </c>
      <c r="F4">
        <v>1</v>
      </c>
      <c r="G4">
        <v>0</v>
      </c>
      <c r="H4">
        <v>0</v>
      </c>
      <c r="I4">
        <v>7</v>
      </c>
      <c r="J4">
        <v>0</v>
      </c>
      <c r="K4">
        <v>0</v>
      </c>
      <c r="L4">
        <v>0</v>
      </c>
      <c r="M4" s="89">
        <v>372</v>
      </c>
      <c r="N4">
        <v>372</v>
      </c>
      <c r="O4">
        <v>47</v>
      </c>
      <c r="P4">
        <v>325</v>
      </c>
      <c r="Q4">
        <v>0</v>
      </c>
      <c r="R4">
        <v>0</v>
      </c>
      <c r="S4">
        <v>0</v>
      </c>
    </row>
    <row r="5" spans="1:19" x14ac:dyDescent="0.25">
      <c r="A5">
        <v>133288</v>
      </c>
      <c r="B5">
        <v>2112003</v>
      </c>
      <c r="C5" t="s">
        <v>155</v>
      </c>
      <c r="D5" t="s">
        <v>113</v>
      </c>
      <c r="E5">
        <v>0</v>
      </c>
      <c r="F5">
        <v>1</v>
      </c>
      <c r="G5">
        <v>0</v>
      </c>
      <c r="H5">
        <v>0</v>
      </c>
      <c r="I5">
        <v>7</v>
      </c>
      <c r="J5">
        <v>0</v>
      </c>
      <c r="K5">
        <v>0</v>
      </c>
      <c r="L5">
        <v>0</v>
      </c>
      <c r="M5" s="89">
        <v>257</v>
      </c>
      <c r="N5">
        <v>257</v>
      </c>
      <c r="O5">
        <v>30</v>
      </c>
      <c r="P5">
        <v>227</v>
      </c>
      <c r="Q5">
        <v>0</v>
      </c>
      <c r="R5">
        <v>0</v>
      </c>
      <c r="S5">
        <v>0</v>
      </c>
    </row>
    <row r="6" spans="1:19" x14ac:dyDescent="0.25">
      <c r="A6">
        <v>133574</v>
      </c>
      <c r="B6">
        <v>2112004</v>
      </c>
      <c r="C6" t="s">
        <v>156</v>
      </c>
      <c r="D6" t="s">
        <v>113</v>
      </c>
      <c r="E6">
        <v>0</v>
      </c>
      <c r="F6">
        <v>1</v>
      </c>
      <c r="G6">
        <v>0</v>
      </c>
      <c r="H6">
        <v>0</v>
      </c>
      <c r="I6">
        <v>7</v>
      </c>
      <c r="J6">
        <v>0</v>
      </c>
      <c r="K6">
        <v>0</v>
      </c>
      <c r="L6">
        <v>0</v>
      </c>
      <c r="M6" s="89">
        <v>403</v>
      </c>
      <c r="N6">
        <v>403</v>
      </c>
      <c r="O6">
        <v>59</v>
      </c>
      <c r="P6">
        <v>344</v>
      </c>
      <c r="Q6">
        <v>0</v>
      </c>
      <c r="R6">
        <v>0</v>
      </c>
      <c r="S6">
        <v>0</v>
      </c>
    </row>
    <row r="7" spans="1:19" x14ac:dyDescent="0.25">
      <c r="A7">
        <v>134160</v>
      </c>
      <c r="B7">
        <v>2112005</v>
      </c>
      <c r="C7" t="s">
        <v>157</v>
      </c>
      <c r="D7" t="s">
        <v>113</v>
      </c>
      <c r="E7">
        <v>0</v>
      </c>
      <c r="F7">
        <v>1</v>
      </c>
      <c r="G7">
        <v>0</v>
      </c>
      <c r="H7">
        <v>0</v>
      </c>
      <c r="I7">
        <v>7</v>
      </c>
      <c r="J7">
        <v>0</v>
      </c>
      <c r="K7">
        <v>0</v>
      </c>
      <c r="L7">
        <v>0</v>
      </c>
      <c r="M7" s="89">
        <v>403</v>
      </c>
      <c r="N7">
        <v>403</v>
      </c>
      <c r="O7">
        <v>51</v>
      </c>
      <c r="P7">
        <v>352</v>
      </c>
      <c r="Q7">
        <v>0</v>
      </c>
      <c r="R7">
        <v>0</v>
      </c>
      <c r="S7">
        <v>0</v>
      </c>
    </row>
    <row r="8" spans="1:19" x14ac:dyDescent="0.25">
      <c r="A8">
        <v>139423</v>
      </c>
      <c r="B8">
        <v>2112006</v>
      </c>
      <c r="C8" t="s">
        <v>158</v>
      </c>
      <c r="D8" t="s">
        <v>113</v>
      </c>
      <c r="E8">
        <v>0</v>
      </c>
      <c r="F8">
        <v>1</v>
      </c>
      <c r="G8">
        <v>0</v>
      </c>
      <c r="H8">
        <v>0</v>
      </c>
      <c r="I8">
        <v>7</v>
      </c>
      <c r="J8">
        <v>0</v>
      </c>
      <c r="K8">
        <v>0</v>
      </c>
      <c r="L8">
        <v>0</v>
      </c>
      <c r="M8" s="89">
        <v>373</v>
      </c>
      <c r="N8">
        <v>373</v>
      </c>
      <c r="O8">
        <v>52</v>
      </c>
      <c r="P8">
        <v>321</v>
      </c>
      <c r="Q8">
        <v>0</v>
      </c>
      <c r="R8">
        <v>0</v>
      </c>
      <c r="S8">
        <v>0</v>
      </c>
    </row>
    <row r="9" spans="1:19" x14ac:dyDescent="0.25">
      <c r="A9">
        <v>100890</v>
      </c>
      <c r="B9">
        <v>2112043</v>
      </c>
      <c r="C9" t="s">
        <v>159</v>
      </c>
      <c r="D9" t="s">
        <v>113</v>
      </c>
      <c r="E9">
        <v>0</v>
      </c>
      <c r="F9">
        <v>1</v>
      </c>
      <c r="G9">
        <v>0</v>
      </c>
      <c r="H9">
        <v>0</v>
      </c>
      <c r="I9">
        <v>7</v>
      </c>
      <c r="J9">
        <v>0</v>
      </c>
      <c r="K9">
        <v>0</v>
      </c>
      <c r="L9">
        <v>0</v>
      </c>
      <c r="M9" s="89">
        <v>576</v>
      </c>
      <c r="N9">
        <v>576</v>
      </c>
      <c r="O9">
        <v>88</v>
      </c>
      <c r="P9">
        <v>488</v>
      </c>
      <c r="Q9">
        <v>0</v>
      </c>
      <c r="R9">
        <v>0</v>
      </c>
      <c r="S9">
        <v>0</v>
      </c>
    </row>
    <row r="10" spans="1:19" x14ac:dyDescent="0.25">
      <c r="A10">
        <v>100891</v>
      </c>
      <c r="B10">
        <v>2112056</v>
      </c>
      <c r="C10" t="s">
        <v>160</v>
      </c>
      <c r="D10" t="s">
        <v>113</v>
      </c>
      <c r="E10">
        <v>0</v>
      </c>
      <c r="F10">
        <v>1</v>
      </c>
      <c r="G10">
        <v>0</v>
      </c>
      <c r="H10">
        <v>0</v>
      </c>
      <c r="I10">
        <v>7</v>
      </c>
      <c r="J10">
        <v>0</v>
      </c>
      <c r="K10">
        <v>0</v>
      </c>
      <c r="L10">
        <v>0</v>
      </c>
      <c r="M10" s="89">
        <v>689</v>
      </c>
      <c r="N10">
        <v>689</v>
      </c>
      <c r="O10">
        <v>58</v>
      </c>
      <c r="P10">
        <v>631</v>
      </c>
      <c r="Q10">
        <v>0</v>
      </c>
      <c r="R10">
        <v>0</v>
      </c>
      <c r="S10">
        <v>0</v>
      </c>
    </row>
    <row r="11" spans="1:19" x14ac:dyDescent="0.25">
      <c r="A11">
        <v>100892</v>
      </c>
      <c r="B11">
        <v>2112059</v>
      </c>
      <c r="C11" t="s">
        <v>161</v>
      </c>
      <c r="D11" t="s">
        <v>113</v>
      </c>
      <c r="E11">
        <v>0</v>
      </c>
      <c r="F11">
        <v>1</v>
      </c>
      <c r="G11">
        <v>0</v>
      </c>
      <c r="H11">
        <v>0</v>
      </c>
      <c r="I11">
        <v>7</v>
      </c>
      <c r="J11">
        <v>0</v>
      </c>
      <c r="K11">
        <v>0</v>
      </c>
      <c r="L11">
        <v>0</v>
      </c>
      <c r="M11" s="89">
        <v>393</v>
      </c>
      <c r="N11">
        <v>393</v>
      </c>
      <c r="O11">
        <v>59</v>
      </c>
      <c r="P11">
        <v>334</v>
      </c>
      <c r="Q11">
        <v>0</v>
      </c>
      <c r="R11">
        <v>0</v>
      </c>
      <c r="S11">
        <v>0</v>
      </c>
    </row>
    <row r="12" spans="1:19" x14ac:dyDescent="0.25">
      <c r="A12">
        <v>100894</v>
      </c>
      <c r="B12">
        <v>2112097</v>
      </c>
      <c r="C12" t="s">
        <v>162</v>
      </c>
      <c r="D12" t="s">
        <v>113</v>
      </c>
      <c r="E12">
        <v>0</v>
      </c>
      <c r="F12">
        <v>1</v>
      </c>
      <c r="G12">
        <v>0</v>
      </c>
      <c r="H12">
        <v>0</v>
      </c>
      <c r="I12">
        <v>7</v>
      </c>
      <c r="J12">
        <v>0</v>
      </c>
      <c r="K12">
        <v>0</v>
      </c>
      <c r="L12">
        <v>0</v>
      </c>
      <c r="M12" s="89">
        <v>402</v>
      </c>
      <c r="N12">
        <v>402</v>
      </c>
      <c r="O12">
        <v>60</v>
      </c>
      <c r="P12">
        <v>342</v>
      </c>
      <c r="Q12">
        <v>0</v>
      </c>
      <c r="R12">
        <v>0</v>
      </c>
      <c r="S12">
        <v>0</v>
      </c>
    </row>
    <row r="13" spans="1:19" x14ac:dyDescent="0.25">
      <c r="A13">
        <v>100895</v>
      </c>
      <c r="B13">
        <v>2112099</v>
      </c>
      <c r="C13" t="s">
        <v>163</v>
      </c>
      <c r="D13" t="s">
        <v>113</v>
      </c>
      <c r="E13">
        <v>0</v>
      </c>
      <c r="F13">
        <v>1</v>
      </c>
      <c r="G13">
        <v>0</v>
      </c>
      <c r="H13">
        <v>0</v>
      </c>
      <c r="I13">
        <v>4</v>
      </c>
      <c r="J13">
        <v>0</v>
      </c>
      <c r="K13">
        <v>0</v>
      </c>
      <c r="L13">
        <v>0</v>
      </c>
      <c r="M13" s="89">
        <v>353</v>
      </c>
      <c r="N13">
        <v>353</v>
      </c>
      <c r="O13">
        <v>0</v>
      </c>
      <c r="P13">
        <v>353</v>
      </c>
      <c r="Q13">
        <v>0</v>
      </c>
      <c r="R13">
        <v>0</v>
      </c>
      <c r="S13">
        <v>0</v>
      </c>
    </row>
    <row r="14" spans="1:19" x14ac:dyDescent="0.25">
      <c r="A14">
        <v>100896</v>
      </c>
      <c r="B14">
        <v>2112110</v>
      </c>
      <c r="C14" t="s">
        <v>164</v>
      </c>
      <c r="D14" t="s">
        <v>113</v>
      </c>
      <c r="E14">
        <v>0</v>
      </c>
      <c r="F14">
        <v>1</v>
      </c>
      <c r="G14">
        <v>0</v>
      </c>
      <c r="H14">
        <v>0</v>
      </c>
      <c r="I14">
        <v>7</v>
      </c>
      <c r="J14">
        <v>0</v>
      </c>
      <c r="K14">
        <v>0</v>
      </c>
      <c r="L14">
        <v>0</v>
      </c>
      <c r="M14" s="89">
        <v>295</v>
      </c>
      <c r="N14">
        <v>295</v>
      </c>
      <c r="O14">
        <v>48</v>
      </c>
      <c r="P14">
        <v>247</v>
      </c>
      <c r="Q14">
        <v>0</v>
      </c>
      <c r="R14">
        <v>0</v>
      </c>
      <c r="S14">
        <v>0</v>
      </c>
    </row>
    <row r="15" spans="1:19" x14ac:dyDescent="0.25">
      <c r="A15">
        <v>100898</v>
      </c>
      <c r="B15">
        <v>2112144</v>
      </c>
      <c r="C15" t="s">
        <v>165</v>
      </c>
      <c r="D15" t="s">
        <v>113</v>
      </c>
      <c r="E15">
        <v>0</v>
      </c>
      <c r="F15">
        <v>1</v>
      </c>
      <c r="G15">
        <v>0</v>
      </c>
      <c r="H15">
        <v>0</v>
      </c>
      <c r="I15">
        <v>7</v>
      </c>
      <c r="J15">
        <v>0</v>
      </c>
      <c r="K15">
        <v>0</v>
      </c>
      <c r="L15">
        <v>0</v>
      </c>
      <c r="M15" s="89">
        <v>611</v>
      </c>
      <c r="N15">
        <v>611</v>
      </c>
      <c r="O15">
        <v>84</v>
      </c>
      <c r="P15">
        <v>527</v>
      </c>
      <c r="Q15">
        <v>0</v>
      </c>
      <c r="R15">
        <v>0</v>
      </c>
      <c r="S15">
        <v>0</v>
      </c>
    </row>
    <row r="16" spans="1:19" x14ac:dyDescent="0.25">
      <c r="A16">
        <v>100902</v>
      </c>
      <c r="B16">
        <v>2112254</v>
      </c>
      <c r="C16" t="s">
        <v>166</v>
      </c>
      <c r="D16" t="s">
        <v>113</v>
      </c>
      <c r="E16">
        <v>0</v>
      </c>
      <c r="F16">
        <v>1</v>
      </c>
      <c r="G16">
        <v>0</v>
      </c>
      <c r="H16">
        <v>0</v>
      </c>
      <c r="I16">
        <v>7</v>
      </c>
      <c r="J16">
        <v>0</v>
      </c>
      <c r="K16">
        <v>0</v>
      </c>
      <c r="L16">
        <v>0</v>
      </c>
      <c r="M16" s="89">
        <v>325</v>
      </c>
      <c r="N16">
        <v>325</v>
      </c>
      <c r="O16">
        <v>48</v>
      </c>
      <c r="P16">
        <v>277</v>
      </c>
      <c r="Q16">
        <v>0</v>
      </c>
      <c r="R16">
        <v>0</v>
      </c>
      <c r="S16">
        <v>0</v>
      </c>
    </row>
    <row r="17" spans="1:19" x14ac:dyDescent="0.25">
      <c r="A17">
        <v>100903</v>
      </c>
      <c r="B17">
        <v>2112270</v>
      </c>
      <c r="C17" t="s">
        <v>167</v>
      </c>
      <c r="D17" t="s">
        <v>113</v>
      </c>
      <c r="E17">
        <v>0</v>
      </c>
      <c r="F17">
        <v>1</v>
      </c>
      <c r="G17">
        <v>0</v>
      </c>
      <c r="H17">
        <v>0</v>
      </c>
      <c r="I17">
        <v>7</v>
      </c>
      <c r="J17">
        <v>0</v>
      </c>
      <c r="K17">
        <v>0</v>
      </c>
      <c r="L17">
        <v>0</v>
      </c>
      <c r="M17" s="89">
        <v>186</v>
      </c>
      <c r="N17">
        <v>186</v>
      </c>
      <c r="O17">
        <v>30</v>
      </c>
      <c r="P17">
        <v>156</v>
      </c>
      <c r="Q17">
        <v>0</v>
      </c>
      <c r="R17">
        <v>0</v>
      </c>
      <c r="S17">
        <v>0</v>
      </c>
    </row>
    <row r="18" spans="1:19" x14ac:dyDescent="0.25">
      <c r="A18">
        <v>100904</v>
      </c>
      <c r="B18">
        <v>2112281</v>
      </c>
      <c r="C18" t="s">
        <v>168</v>
      </c>
      <c r="D18" t="s">
        <v>113</v>
      </c>
      <c r="E18">
        <v>0</v>
      </c>
      <c r="F18">
        <v>1</v>
      </c>
      <c r="G18">
        <v>0</v>
      </c>
      <c r="H18">
        <v>0</v>
      </c>
      <c r="I18">
        <v>7</v>
      </c>
      <c r="J18">
        <v>0</v>
      </c>
      <c r="K18">
        <v>0</v>
      </c>
      <c r="L18">
        <v>0</v>
      </c>
      <c r="M18" s="89">
        <v>250</v>
      </c>
      <c r="N18">
        <v>250</v>
      </c>
      <c r="O18">
        <v>40</v>
      </c>
      <c r="P18">
        <v>210</v>
      </c>
      <c r="Q18">
        <v>0</v>
      </c>
      <c r="R18">
        <v>0</v>
      </c>
      <c r="S18">
        <v>0</v>
      </c>
    </row>
    <row r="19" spans="1:19" x14ac:dyDescent="0.25">
      <c r="A19">
        <v>100906</v>
      </c>
      <c r="B19">
        <v>2112341</v>
      </c>
      <c r="C19" t="s">
        <v>169</v>
      </c>
      <c r="D19" t="s">
        <v>113</v>
      </c>
      <c r="E19">
        <v>0</v>
      </c>
      <c r="F19">
        <v>1</v>
      </c>
      <c r="G19">
        <v>0</v>
      </c>
      <c r="H19">
        <v>0</v>
      </c>
      <c r="I19">
        <v>7</v>
      </c>
      <c r="J19">
        <v>0</v>
      </c>
      <c r="K19">
        <v>0</v>
      </c>
      <c r="L19">
        <v>0</v>
      </c>
      <c r="M19" s="89">
        <v>393</v>
      </c>
      <c r="N19">
        <v>393</v>
      </c>
      <c r="O19">
        <v>60</v>
      </c>
      <c r="P19">
        <v>333</v>
      </c>
      <c r="Q19">
        <v>0</v>
      </c>
      <c r="R19">
        <v>0</v>
      </c>
      <c r="S19">
        <v>0</v>
      </c>
    </row>
    <row r="20" spans="1:19" x14ac:dyDescent="0.25">
      <c r="A20">
        <v>100907</v>
      </c>
      <c r="B20">
        <v>2112377</v>
      </c>
      <c r="C20" t="s">
        <v>170</v>
      </c>
      <c r="D20" t="s">
        <v>113</v>
      </c>
      <c r="E20">
        <v>0</v>
      </c>
      <c r="F20">
        <v>1</v>
      </c>
      <c r="G20">
        <v>0</v>
      </c>
      <c r="H20">
        <v>0</v>
      </c>
      <c r="I20">
        <v>4</v>
      </c>
      <c r="J20">
        <v>0</v>
      </c>
      <c r="K20">
        <v>0</v>
      </c>
      <c r="L20">
        <v>0</v>
      </c>
      <c r="M20" s="89">
        <v>206</v>
      </c>
      <c r="N20">
        <v>206</v>
      </c>
      <c r="O20">
        <v>0</v>
      </c>
      <c r="P20">
        <v>206</v>
      </c>
      <c r="Q20">
        <v>0</v>
      </c>
      <c r="R20">
        <v>0</v>
      </c>
      <c r="S20">
        <v>0</v>
      </c>
    </row>
    <row r="21" spans="1:19" x14ac:dyDescent="0.25">
      <c r="A21">
        <v>100908</v>
      </c>
      <c r="B21">
        <v>2112378</v>
      </c>
      <c r="C21" t="s">
        <v>171</v>
      </c>
      <c r="D21" t="s">
        <v>113</v>
      </c>
      <c r="E21">
        <v>0</v>
      </c>
      <c r="F21">
        <v>1</v>
      </c>
      <c r="G21">
        <v>0</v>
      </c>
      <c r="H21">
        <v>0</v>
      </c>
      <c r="I21">
        <v>3</v>
      </c>
      <c r="J21">
        <v>0</v>
      </c>
      <c r="K21">
        <v>0</v>
      </c>
      <c r="L21">
        <v>0</v>
      </c>
      <c r="M21" s="89">
        <v>167</v>
      </c>
      <c r="N21">
        <v>167</v>
      </c>
      <c r="O21">
        <v>59</v>
      </c>
      <c r="P21">
        <v>108</v>
      </c>
      <c r="Q21">
        <v>0</v>
      </c>
      <c r="R21">
        <v>0</v>
      </c>
      <c r="S21">
        <v>0</v>
      </c>
    </row>
    <row r="22" spans="1:19" x14ac:dyDescent="0.25">
      <c r="A22">
        <v>100911</v>
      </c>
      <c r="B22">
        <v>2112397</v>
      </c>
      <c r="C22" t="s">
        <v>172</v>
      </c>
      <c r="D22" t="s">
        <v>113</v>
      </c>
      <c r="E22">
        <v>0</v>
      </c>
      <c r="F22">
        <v>1</v>
      </c>
      <c r="G22">
        <v>0</v>
      </c>
      <c r="H22">
        <v>0</v>
      </c>
      <c r="I22">
        <v>7</v>
      </c>
      <c r="J22">
        <v>0</v>
      </c>
      <c r="K22">
        <v>0</v>
      </c>
      <c r="L22">
        <v>0</v>
      </c>
      <c r="M22" s="89">
        <v>407</v>
      </c>
      <c r="N22">
        <v>407</v>
      </c>
      <c r="O22">
        <v>56</v>
      </c>
      <c r="P22">
        <v>351</v>
      </c>
      <c r="Q22">
        <v>0</v>
      </c>
      <c r="R22">
        <v>0</v>
      </c>
      <c r="S22">
        <v>0</v>
      </c>
    </row>
    <row r="23" spans="1:19" x14ac:dyDescent="0.25">
      <c r="A23">
        <v>100912</v>
      </c>
      <c r="B23">
        <v>2112402</v>
      </c>
      <c r="C23" t="s">
        <v>173</v>
      </c>
      <c r="D23" t="s">
        <v>113</v>
      </c>
      <c r="E23">
        <v>0</v>
      </c>
      <c r="F23">
        <v>1</v>
      </c>
      <c r="G23">
        <v>0</v>
      </c>
      <c r="H23">
        <v>0</v>
      </c>
      <c r="I23">
        <v>7</v>
      </c>
      <c r="J23">
        <v>0</v>
      </c>
      <c r="K23">
        <v>0</v>
      </c>
      <c r="L23">
        <v>0</v>
      </c>
      <c r="M23" s="89">
        <v>575</v>
      </c>
      <c r="N23">
        <v>575</v>
      </c>
      <c r="O23">
        <v>87</v>
      </c>
      <c r="P23">
        <v>488</v>
      </c>
      <c r="Q23">
        <v>0</v>
      </c>
      <c r="R23">
        <v>0</v>
      </c>
      <c r="S23">
        <v>0</v>
      </c>
    </row>
    <row r="24" spans="1:19" x14ac:dyDescent="0.25">
      <c r="A24">
        <v>100913</v>
      </c>
      <c r="B24">
        <v>2112406</v>
      </c>
      <c r="C24" t="s">
        <v>174</v>
      </c>
      <c r="D24" t="s">
        <v>113</v>
      </c>
      <c r="E24">
        <v>0</v>
      </c>
      <c r="F24">
        <v>1</v>
      </c>
      <c r="G24">
        <v>0</v>
      </c>
      <c r="H24">
        <v>0</v>
      </c>
      <c r="I24">
        <v>7</v>
      </c>
      <c r="J24">
        <v>0</v>
      </c>
      <c r="K24">
        <v>0</v>
      </c>
      <c r="L24">
        <v>0</v>
      </c>
      <c r="M24" s="89">
        <v>354</v>
      </c>
      <c r="N24">
        <v>354</v>
      </c>
      <c r="O24">
        <v>52</v>
      </c>
      <c r="P24">
        <v>302</v>
      </c>
      <c r="Q24">
        <v>0</v>
      </c>
      <c r="R24">
        <v>0</v>
      </c>
      <c r="S24">
        <v>0</v>
      </c>
    </row>
    <row r="25" spans="1:19" x14ac:dyDescent="0.25">
      <c r="A25">
        <v>100914</v>
      </c>
      <c r="B25">
        <v>2112432</v>
      </c>
      <c r="C25" t="s">
        <v>175</v>
      </c>
      <c r="D25" t="s">
        <v>113</v>
      </c>
      <c r="E25">
        <v>0</v>
      </c>
      <c r="F25">
        <v>1</v>
      </c>
      <c r="G25">
        <v>0</v>
      </c>
      <c r="H25">
        <v>0</v>
      </c>
      <c r="I25">
        <v>7</v>
      </c>
      <c r="J25">
        <v>0</v>
      </c>
      <c r="K25">
        <v>0</v>
      </c>
      <c r="L25">
        <v>0</v>
      </c>
      <c r="M25" s="89">
        <v>203</v>
      </c>
      <c r="N25">
        <v>203</v>
      </c>
      <c r="O25">
        <v>30</v>
      </c>
      <c r="P25">
        <v>173</v>
      </c>
      <c r="Q25">
        <v>0</v>
      </c>
      <c r="R25">
        <v>0</v>
      </c>
      <c r="S25">
        <v>0</v>
      </c>
    </row>
    <row r="26" spans="1:19" x14ac:dyDescent="0.25">
      <c r="A26">
        <v>100915</v>
      </c>
      <c r="B26">
        <v>2112441</v>
      </c>
      <c r="C26" t="s">
        <v>176</v>
      </c>
      <c r="D26" t="s">
        <v>113</v>
      </c>
      <c r="E26">
        <v>0</v>
      </c>
      <c r="F26">
        <v>1</v>
      </c>
      <c r="G26">
        <v>0</v>
      </c>
      <c r="H26">
        <v>0</v>
      </c>
      <c r="I26">
        <v>3</v>
      </c>
      <c r="J26">
        <v>0</v>
      </c>
      <c r="K26">
        <v>0</v>
      </c>
      <c r="L26">
        <v>0</v>
      </c>
      <c r="M26" s="89">
        <v>269</v>
      </c>
      <c r="N26">
        <v>269</v>
      </c>
      <c r="O26">
        <v>90</v>
      </c>
      <c r="P26">
        <v>179</v>
      </c>
      <c r="Q26">
        <v>0</v>
      </c>
      <c r="R26">
        <v>0</v>
      </c>
      <c r="S26">
        <v>0</v>
      </c>
    </row>
    <row r="27" spans="1:19" x14ac:dyDescent="0.25">
      <c r="A27">
        <v>100916</v>
      </c>
      <c r="B27">
        <v>2112446</v>
      </c>
      <c r="C27" t="s">
        <v>177</v>
      </c>
      <c r="D27" t="s">
        <v>113</v>
      </c>
      <c r="E27">
        <v>0</v>
      </c>
      <c r="F27">
        <v>1</v>
      </c>
      <c r="G27">
        <v>0</v>
      </c>
      <c r="H27">
        <v>0</v>
      </c>
      <c r="I27">
        <v>7</v>
      </c>
      <c r="J27">
        <v>0</v>
      </c>
      <c r="K27">
        <v>0</v>
      </c>
      <c r="L27">
        <v>0</v>
      </c>
      <c r="M27" s="89">
        <v>476</v>
      </c>
      <c r="N27">
        <v>476</v>
      </c>
      <c r="O27">
        <v>60</v>
      </c>
      <c r="P27">
        <v>416</v>
      </c>
      <c r="Q27">
        <v>0</v>
      </c>
      <c r="R27">
        <v>0</v>
      </c>
      <c r="S27">
        <v>0</v>
      </c>
    </row>
    <row r="28" spans="1:19" x14ac:dyDescent="0.25">
      <c r="A28">
        <v>100917</v>
      </c>
      <c r="B28">
        <v>2112499</v>
      </c>
      <c r="C28" t="s">
        <v>178</v>
      </c>
      <c r="D28" t="s">
        <v>113</v>
      </c>
      <c r="E28">
        <v>0</v>
      </c>
      <c r="F28">
        <v>1</v>
      </c>
      <c r="G28">
        <v>0</v>
      </c>
      <c r="H28">
        <v>0</v>
      </c>
      <c r="I28">
        <v>7</v>
      </c>
      <c r="J28">
        <v>0</v>
      </c>
      <c r="K28">
        <v>0</v>
      </c>
      <c r="L28">
        <v>0</v>
      </c>
      <c r="M28" s="89">
        <v>673</v>
      </c>
      <c r="N28">
        <v>673</v>
      </c>
      <c r="O28">
        <v>90</v>
      </c>
      <c r="P28">
        <v>583</v>
      </c>
      <c r="Q28">
        <v>0</v>
      </c>
      <c r="R28">
        <v>0</v>
      </c>
      <c r="S28">
        <v>0</v>
      </c>
    </row>
    <row r="29" spans="1:19" x14ac:dyDescent="0.25">
      <c r="A29">
        <v>100920</v>
      </c>
      <c r="B29">
        <v>2112533</v>
      </c>
      <c r="C29" t="s">
        <v>179</v>
      </c>
      <c r="D29" t="s">
        <v>113</v>
      </c>
      <c r="E29">
        <v>0</v>
      </c>
      <c r="F29">
        <v>1</v>
      </c>
      <c r="G29">
        <v>0</v>
      </c>
      <c r="H29">
        <v>0</v>
      </c>
      <c r="I29">
        <v>7</v>
      </c>
      <c r="J29">
        <v>0</v>
      </c>
      <c r="K29">
        <v>0</v>
      </c>
      <c r="L29">
        <v>0</v>
      </c>
      <c r="M29" s="89">
        <v>593</v>
      </c>
      <c r="N29">
        <v>593</v>
      </c>
      <c r="O29">
        <v>81</v>
      </c>
      <c r="P29">
        <v>512</v>
      </c>
      <c r="Q29">
        <v>0</v>
      </c>
      <c r="R29">
        <v>0</v>
      </c>
      <c r="S29">
        <v>0</v>
      </c>
    </row>
    <row r="30" spans="1:19" x14ac:dyDescent="0.25">
      <c r="A30">
        <v>100923</v>
      </c>
      <c r="B30">
        <v>2112569</v>
      </c>
      <c r="C30" t="s">
        <v>180</v>
      </c>
      <c r="D30" t="s">
        <v>113</v>
      </c>
      <c r="E30">
        <v>0</v>
      </c>
      <c r="F30">
        <v>1</v>
      </c>
      <c r="G30">
        <v>0</v>
      </c>
      <c r="H30">
        <v>0</v>
      </c>
      <c r="I30">
        <v>7</v>
      </c>
      <c r="J30">
        <v>0</v>
      </c>
      <c r="K30">
        <v>0</v>
      </c>
      <c r="L30">
        <v>0</v>
      </c>
      <c r="M30" s="89">
        <v>183</v>
      </c>
      <c r="N30">
        <v>183</v>
      </c>
      <c r="O30">
        <v>29</v>
      </c>
      <c r="P30">
        <v>154</v>
      </c>
      <c r="Q30">
        <v>0</v>
      </c>
      <c r="R30">
        <v>0</v>
      </c>
      <c r="S30">
        <v>0</v>
      </c>
    </row>
    <row r="31" spans="1:19" x14ac:dyDescent="0.25">
      <c r="A31">
        <v>100926</v>
      </c>
      <c r="B31">
        <v>2112623</v>
      </c>
      <c r="C31" t="s">
        <v>181</v>
      </c>
      <c r="D31" t="s">
        <v>113</v>
      </c>
      <c r="E31">
        <v>0</v>
      </c>
      <c r="F31">
        <v>1</v>
      </c>
      <c r="G31">
        <v>0</v>
      </c>
      <c r="H31">
        <v>0</v>
      </c>
      <c r="I31">
        <v>7</v>
      </c>
      <c r="J31">
        <v>0</v>
      </c>
      <c r="K31">
        <v>0</v>
      </c>
      <c r="L31">
        <v>0</v>
      </c>
      <c r="M31" s="89">
        <v>199</v>
      </c>
      <c r="N31">
        <v>199</v>
      </c>
      <c r="O31">
        <v>26</v>
      </c>
      <c r="P31">
        <v>173</v>
      </c>
      <c r="Q31">
        <v>0</v>
      </c>
      <c r="R31">
        <v>0</v>
      </c>
      <c r="S31">
        <v>0</v>
      </c>
    </row>
    <row r="32" spans="1:19" x14ac:dyDescent="0.25">
      <c r="A32">
        <v>100927</v>
      </c>
      <c r="B32">
        <v>2112631</v>
      </c>
      <c r="C32" t="s">
        <v>182</v>
      </c>
      <c r="D32" t="s">
        <v>113</v>
      </c>
      <c r="E32">
        <v>0</v>
      </c>
      <c r="F32">
        <v>1</v>
      </c>
      <c r="G32">
        <v>0</v>
      </c>
      <c r="H32">
        <v>0</v>
      </c>
      <c r="I32">
        <v>7</v>
      </c>
      <c r="J32">
        <v>0</v>
      </c>
      <c r="K32">
        <v>0</v>
      </c>
      <c r="L32">
        <v>0</v>
      </c>
      <c r="M32" s="89">
        <v>361</v>
      </c>
      <c r="N32">
        <v>361</v>
      </c>
      <c r="O32">
        <v>50</v>
      </c>
      <c r="P32">
        <v>311</v>
      </c>
      <c r="Q32">
        <v>0</v>
      </c>
      <c r="R32">
        <v>0</v>
      </c>
      <c r="S32">
        <v>0</v>
      </c>
    </row>
    <row r="33" spans="1:19" x14ac:dyDescent="0.25">
      <c r="A33">
        <v>100928</v>
      </c>
      <c r="B33">
        <v>2112658</v>
      </c>
      <c r="C33" t="s">
        <v>183</v>
      </c>
      <c r="D33" t="s">
        <v>113</v>
      </c>
      <c r="E33">
        <v>0</v>
      </c>
      <c r="F33">
        <v>1</v>
      </c>
      <c r="G33">
        <v>0</v>
      </c>
      <c r="H33">
        <v>0</v>
      </c>
      <c r="I33">
        <v>7</v>
      </c>
      <c r="J33">
        <v>0</v>
      </c>
      <c r="K33">
        <v>0</v>
      </c>
      <c r="L33">
        <v>0</v>
      </c>
      <c r="M33" s="89">
        <v>597</v>
      </c>
      <c r="N33">
        <v>597</v>
      </c>
      <c r="O33">
        <v>80</v>
      </c>
      <c r="P33">
        <v>517</v>
      </c>
      <c r="Q33">
        <v>0</v>
      </c>
      <c r="R33">
        <v>0</v>
      </c>
      <c r="S33">
        <v>0</v>
      </c>
    </row>
    <row r="34" spans="1:19" x14ac:dyDescent="0.25">
      <c r="A34">
        <v>100930</v>
      </c>
      <c r="B34">
        <v>2112828</v>
      </c>
      <c r="C34" t="s">
        <v>184</v>
      </c>
      <c r="D34" t="s">
        <v>113</v>
      </c>
      <c r="E34">
        <v>0</v>
      </c>
      <c r="F34">
        <v>1</v>
      </c>
      <c r="G34">
        <v>0</v>
      </c>
      <c r="H34">
        <v>0</v>
      </c>
      <c r="I34">
        <v>7</v>
      </c>
      <c r="J34">
        <v>0</v>
      </c>
      <c r="K34">
        <v>0</v>
      </c>
      <c r="L34">
        <v>0</v>
      </c>
      <c r="M34" s="89">
        <v>366</v>
      </c>
      <c r="N34">
        <v>366</v>
      </c>
      <c r="O34">
        <v>47</v>
      </c>
      <c r="P34">
        <v>319</v>
      </c>
      <c r="Q34">
        <v>0</v>
      </c>
      <c r="R34">
        <v>0</v>
      </c>
      <c r="S34">
        <v>0</v>
      </c>
    </row>
    <row r="35" spans="1:19" x14ac:dyDescent="0.25">
      <c r="A35">
        <v>100931</v>
      </c>
      <c r="B35">
        <v>2112857</v>
      </c>
      <c r="C35" t="s">
        <v>185</v>
      </c>
      <c r="D35" t="s">
        <v>113</v>
      </c>
      <c r="E35">
        <v>0</v>
      </c>
      <c r="F35">
        <v>1</v>
      </c>
      <c r="G35">
        <v>0</v>
      </c>
      <c r="H35">
        <v>0</v>
      </c>
      <c r="I35">
        <v>7</v>
      </c>
      <c r="J35">
        <v>0</v>
      </c>
      <c r="K35">
        <v>0</v>
      </c>
      <c r="L35">
        <v>0</v>
      </c>
      <c r="M35" s="89">
        <v>201</v>
      </c>
      <c r="N35">
        <v>201</v>
      </c>
      <c r="O35">
        <v>28</v>
      </c>
      <c r="P35">
        <v>173</v>
      </c>
      <c r="Q35">
        <v>0</v>
      </c>
      <c r="R35">
        <v>0</v>
      </c>
      <c r="S35">
        <v>0</v>
      </c>
    </row>
    <row r="36" spans="1:19" x14ac:dyDescent="0.25">
      <c r="A36">
        <v>100934</v>
      </c>
      <c r="B36">
        <v>2112908</v>
      </c>
      <c r="C36" t="s">
        <v>186</v>
      </c>
      <c r="D36" t="s">
        <v>113</v>
      </c>
      <c r="E36">
        <v>0</v>
      </c>
      <c r="F36">
        <v>1</v>
      </c>
      <c r="G36">
        <v>0</v>
      </c>
      <c r="H36">
        <v>0</v>
      </c>
      <c r="I36">
        <v>7</v>
      </c>
      <c r="J36">
        <v>0</v>
      </c>
      <c r="K36">
        <v>0</v>
      </c>
      <c r="L36">
        <v>0</v>
      </c>
      <c r="M36" s="89">
        <v>379</v>
      </c>
      <c r="N36">
        <v>379</v>
      </c>
      <c r="O36">
        <v>50</v>
      </c>
      <c r="P36">
        <v>329</v>
      </c>
      <c r="Q36">
        <v>0</v>
      </c>
      <c r="R36">
        <v>0</v>
      </c>
      <c r="S36">
        <v>0</v>
      </c>
    </row>
    <row r="37" spans="1:19" x14ac:dyDescent="0.25">
      <c r="A37">
        <v>100937</v>
      </c>
      <c r="B37">
        <v>2112912</v>
      </c>
      <c r="C37" t="s">
        <v>187</v>
      </c>
      <c r="D37" t="s">
        <v>113</v>
      </c>
      <c r="E37">
        <v>0</v>
      </c>
      <c r="F37">
        <v>1</v>
      </c>
      <c r="G37">
        <v>0</v>
      </c>
      <c r="H37">
        <v>0</v>
      </c>
      <c r="I37">
        <v>7</v>
      </c>
      <c r="J37">
        <v>0</v>
      </c>
      <c r="K37">
        <v>0</v>
      </c>
      <c r="L37">
        <v>0</v>
      </c>
      <c r="M37" s="89">
        <v>302</v>
      </c>
      <c r="N37">
        <v>302</v>
      </c>
      <c r="O37">
        <v>31</v>
      </c>
      <c r="P37">
        <v>271</v>
      </c>
      <c r="Q37">
        <v>0</v>
      </c>
      <c r="R37">
        <v>0</v>
      </c>
      <c r="S37">
        <v>0</v>
      </c>
    </row>
    <row r="38" spans="1:19" x14ac:dyDescent="0.25">
      <c r="A38">
        <v>100938</v>
      </c>
      <c r="B38">
        <v>2112916</v>
      </c>
      <c r="C38" t="s">
        <v>188</v>
      </c>
      <c r="D38" t="s">
        <v>113</v>
      </c>
      <c r="E38">
        <v>0</v>
      </c>
      <c r="F38">
        <v>1</v>
      </c>
      <c r="G38">
        <v>0</v>
      </c>
      <c r="H38">
        <v>0</v>
      </c>
      <c r="I38">
        <v>7</v>
      </c>
      <c r="J38">
        <v>0</v>
      </c>
      <c r="K38">
        <v>0</v>
      </c>
      <c r="L38">
        <v>0</v>
      </c>
      <c r="M38" s="89">
        <v>189</v>
      </c>
      <c r="N38">
        <v>189</v>
      </c>
      <c r="O38">
        <v>29</v>
      </c>
      <c r="P38">
        <v>160</v>
      </c>
      <c r="Q38">
        <v>0</v>
      </c>
      <c r="R38">
        <v>0</v>
      </c>
      <c r="S38">
        <v>0</v>
      </c>
    </row>
    <row r="39" spans="1:19" x14ac:dyDescent="0.25">
      <c r="A39">
        <v>100939</v>
      </c>
      <c r="B39">
        <v>2112917</v>
      </c>
      <c r="C39" t="s">
        <v>189</v>
      </c>
      <c r="D39" t="s">
        <v>113</v>
      </c>
      <c r="E39">
        <v>0</v>
      </c>
      <c r="F39">
        <v>1</v>
      </c>
      <c r="G39">
        <v>0</v>
      </c>
      <c r="H39">
        <v>0</v>
      </c>
      <c r="I39">
        <v>7</v>
      </c>
      <c r="J39">
        <v>0</v>
      </c>
      <c r="K39">
        <v>0</v>
      </c>
      <c r="L39">
        <v>0</v>
      </c>
      <c r="M39" s="89">
        <v>416</v>
      </c>
      <c r="N39">
        <v>416</v>
      </c>
      <c r="O39">
        <v>60</v>
      </c>
      <c r="P39">
        <v>356</v>
      </c>
      <c r="Q39">
        <v>0</v>
      </c>
      <c r="R39">
        <v>0</v>
      </c>
      <c r="S39">
        <v>0</v>
      </c>
    </row>
    <row r="40" spans="1:19" x14ac:dyDescent="0.25">
      <c r="A40">
        <v>100940</v>
      </c>
      <c r="B40">
        <v>2112918</v>
      </c>
      <c r="C40" t="s">
        <v>190</v>
      </c>
      <c r="D40" t="s">
        <v>113</v>
      </c>
      <c r="E40">
        <v>0</v>
      </c>
      <c r="F40">
        <v>1</v>
      </c>
      <c r="G40">
        <v>0</v>
      </c>
      <c r="H40">
        <v>0</v>
      </c>
      <c r="I40">
        <v>7</v>
      </c>
      <c r="J40">
        <v>0</v>
      </c>
      <c r="K40">
        <v>0</v>
      </c>
      <c r="L40">
        <v>0</v>
      </c>
      <c r="M40" s="89">
        <v>210</v>
      </c>
      <c r="N40">
        <v>210</v>
      </c>
      <c r="O40">
        <v>31</v>
      </c>
      <c r="P40">
        <v>179</v>
      </c>
      <c r="Q40">
        <v>0</v>
      </c>
      <c r="R40">
        <v>0</v>
      </c>
      <c r="S40">
        <v>0</v>
      </c>
    </row>
    <row r="41" spans="1:19" x14ac:dyDescent="0.25">
      <c r="A41">
        <v>100943</v>
      </c>
      <c r="B41">
        <v>2112921</v>
      </c>
      <c r="C41" t="s">
        <v>191</v>
      </c>
      <c r="D41" t="s">
        <v>113</v>
      </c>
      <c r="E41">
        <v>0</v>
      </c>
      <c r="F41">
        <v>1</v>
      </c>
      <c r="G41">
        <v>0</v>
      </c>
      <c r="H41">
        <v>0</v>
      </c>
      <c r="I41">
        <v>7</v>
      </c>
      <c r="J41">
        <v>0</v>
      </c>
      <c r="K41">
        <v>0</v>
      </c>
      <c r="L41">
        <v>0</v>
      </c>
      <c r="M41" s="89">
        <v>154</v>
      </c>
      <c r="N41">
        <v>154</v>
      </c>
      <c r="O41">
        <v>20</v>
      </c>
      <c r="P41">
        <v>134</v>
      </c>
      <c r="Q41">
        <v>0</v>
      </c>
      <c r="R41">
        <v>0</v>
      </c>
      <c r="S41">
        <v>0</v>
      </c>
    </row>
    <row r="42" spans="1:19" x14ac:dyDescent="0.25">
      <c r="A42">
        <v>130352</v>
      </c>
      <c r="B42">
        <v>2112922</v>
      </c>
      <c r="C42" t="s">
        <v>192</v>
      </c>
      <c r="D42" t="s">
        <v>113</v>
      </c>
      <c r="E42">
        <v>0</v>
      </c>
      <c r="F42">
        <v>1</v>
      </c>
      <c r="G42">
        <v>0</v>
      </c>
      <c r="H42">
        <v>0</v>
      </c>
      <c r="I42">
        <v>7</v>
      </c>
      <c r="J42">
        <v>0</v>
      </c>
      <c r="K42">
        <v>0</v>
      </c>
      <c r="L42">
        <v>0</v>
      </c>
      <c r="M42" s="89">
        <v>477</v>
      </c>
      <c r="N42">
        <v>477</v>
      </c>
      <c r="O42">
        <v>48</v>
      </c>
      <c r="P42">
        <v>429</v>
      </c>
      <c r="Q42">
        <v>0</v>
      </c>
      <c r="R42">
        <v>0</v>
      </c>
      <c r="S42">
        <v>0</v>
      </c>
    </row>
    <row r="43" spans="1:19" x14ac:dyDescent="0.25">
      <c r="A43">
        <v>131737</v>
      </c>
      <c r="B43">
        <v>2112999</v>
      </c>
      <c r="C43" t="s">
        <v>193</v>
      </c>
      <c r="D43" t="s">
        <v>113</v>
      </c>
      <c r="E43">
        <v>0</v>
      </c>
      <c r="F43">
        <v>1</v>
      </c>
      <c r="G43">
        <v>0</v>
      </c>
      <c r="H43">
        <v>0</v>
      </c>
      <c r="I43">
        <v>7</v>
      </c>
      <c r="J43">
        <v>0</v>
      </c>
      <c r="K43">
        <v>0</v>
      </c>
      <c r="L43">
        <v>0</v>
      </c>
      <c r="M43" s="89">
        <v>396</v>
      </c>
      <c r="N43">
        <v>396</v>
      </c>
      <c r="O43">
        <v>54</v>
      </c>
      <c r="P43">
        <v>342</v>
      </c>
      <c r="Q43">
        <v>0</v>
      </c>
      <c r="R43">
        <v>0</v>
      </c>
      <c r="S43">
        <v>0</v>
      </c>
    </row>
    <row r="44" spans="1:19" x14ac:dyDescent="0.25">
      <c r="A44">
        <v>100944</v>
      </c>
      <c r="B44">
        <v>2113332</v>
      </c>
      <c r="C44" t="s">
        <v>194</v>
      </c>
      <c r="D44" t="s">
        <v>113</v>
      </c>
      <c r="E44">
        <v>0</v>
      </c>
      <c r="F44">
        <v>1</v>
      </c>
      <c r="G44">
        <v>0</v>
      </c>
      <c r="H44">
        <v>0</v>
      </c>
      <c r="I44">
        <v>7</v>
      </c>
      <c r="J44">
        <v>0</v>
      </c>
      <c r="K44">
        <v>0</v>
      </c>
      <c r="L44">
        <v>0</v>
      </c>
      <c r="M44" s="89">
        <v>141</v>
      </c>
      <c r="N44">
        <v>141</v>
      </c>
      <c r="O44">
        <v>14</v>
      </c>
      <c r="P44">
        <v>127</v>
      </c>
      <c r="Q44">
        <v>0</v>
      </c>
      <c r="R44">
        <v>0</v>
      </c>
      <c r="S44">
        <v>0</v>
      </c>
    </row>
    <row r="45" spans="1:19" x14ac:dyDescent="0.25">
      <c r="A45">
        <v>100946</v>
      </c>
      <c r="B45">
        <v>2113350</v>
      </c>
      <c r="C45" t="s">
        <v>195</v>
      </c>
      <c r="D45" t="s">
        <v>113</v>
      </c>
      <c r="E45">
        <v>0</v>
      </c>
      <c r="F45">
        <v>1</v>
      </c>
      <c r="G45">
        <v>0</v>
      </c>
      <c r="H45">
        <v>0</v>
      </c>
      <c r="I45">
        <v>7</v>
      </c>
      <c r="J45">
        <v>0</v>
      </c>
      <c r="K45">
        <v>0</v>
      </c>
      <c r="L45">
        <v>0</v>
      </c>
      <c r="M45" s="89">
        <v>154</v>
      </c>
      <c r="N45">
        <v>154</v>
      </c>
      <c r="O45">
        <v>28</v>
      </c>
      <c r="P45">
        <v>126</v>
      </c>
      <c r="Q45">
        <v>0</v>
      </c>
      <c r="R45">
        <v>0</v>
      </c>
      <c r="S45">
        <v>0</v>
      </c>
    </row>
    <row r="46" spans="1:19" x14ac:dyDescent="0.25">
      <c r="A46">
        <v>100949</v>
      </c>
      <c r="B46">
        <v>2113397</v>
      </c>
      <c r="C46" t="s">
        <v>196</v>
      </c>
      <c r="D46" t="s">
        <v>113</v>
      </c>
      <c r="E46">
        <v>0</v>
      </c>
      <c r="F46">
        <v>1</v>
      </c>
      <c r="G46">
        <v>0</v>
      </c>
      <c r="H46">
        <v>0</v>
      </c>
      <c r="I46">
        <v>7</v>
      </c>
      <c r="J46">
        <v>0</v>
      </c>
      <c r="K46">
        <v>0</v>
      </c>
      <c r="L46">
        <v>0</v>
      </c>
      <c r="M46" s="89">
        <v>178</v>
      </c>
      <c r="N46">
        <v>178</v>
      </c>
      <c r="O46">
        <v>25</v>
      </c>
      <c r="P46">
        <v>153</v>
      </c>
      <c r="Q46">
        <v>0</v>
      </c>
      <c r="R46">
        <v>0</v>
      </c>
      <c r="S46">
        <v>0</v>
      </c>
    </row>
    <row r="47" spans="1:19" x14ac:dyDescent="0.25">
      <c r="A47">
        <v>100951</v>
      </c>
      <c r="B47">
        <v>2113431</v>
      </c>
      <c r="C47" t="s">
        <v>197</v>
      </c>
      <c r="D47" t="s">
        <v>113</v>
      </c>
      <c r="E47">
        <v>0</v>
      </c>
      <c r="F47">
        <v>1</v>
      </c>
      <c r="G47">
        <v>0</v>
      </c>
      <c r="H47">
        <v>0</v>
      </c>
      <c r="I47">
        <v>7</v>
      </c>
      <c r="J47">
        <v>0</v>
      </c>
      <c r="K47">
        <v>0</v>
      </c>
      <c r="L47">
        <v>0</v>
      </c>
      <c r="M47" s="89">
        <v>184</v>
      </c>
      <c r="N47">
        <v>184</v>
      </c>
      <c r="O47">
        <v>29</v>
      </c>
      <c r="P47">
        <v>155</v>
      </c>
      <c r="Q47">
        <v>0</v>
      </c>
      <c r="R47">
        <v>0</v>
      </c>
      <c r="S47">
        <v>0</v>
      </c>
    </row>
    <row r="48" spans="1:19" x14ac:dyDescent="0.25">
      <c r="A48">
        <v>100953</v>
      </c>
      <c r="B48">
        <v>2113462</v>
      </c>
      <c r="C48" t="s">
        <v>198</v>
      </c>
      <c r="D48" t="s">
        <v>113</v>
      </c>
      <c r="E48">
        <v>0</v>
      </c>
      <c r="F48">
        <v>1</v>
      </c>
      <c r="G48">
        <v>0</v>
      </c>
      <c r="H48">
        <v>0</v>
      </c>
      <c r="I48">
        <v>7</v>
      </c>
      <c r="J48">
        <v>0</v>
      </c>
      <c r="K48">
        <v>0</v>
      </c>
      <c r="L48">
        <v>0</v>
      </c>
      <c r="M48" s="89">
        <v>145</v>
      </c>
      <c r="N48">
        <v>145</v>
      </c>
      <c r="O48">
        <v>28</v>
      </c>
      <c r="P48">
        <v>117</v>
      </c>
      <c r="Q48">
        <v>0</v>
      </c>
      <c r="R48">
        <v>0</v>
      </c>
      <c r="S48">
        <v>0</v>
      </c>
    </row>
    <row r="49" spans="1:19" x14ac:dyDescent="0.25">
      <c r="A49">
        <v>100954</v>
      </c>
      <c r="B49">
        <v>2113497</v>
      </c>
      <c r="C49" t="s">
        <v>199</v>
      </c>
      <c r="D49" t="s">
        <v>113</v>
      </c>
      <c r="E49">
        <v>0</v>
      </c>
      <c r="F49">
        <v>1</v>
      </c>
      <c r="G49">
        <v>0</v>
      </c>
      <c r="H49">
        <v>0</v>
      </c>
      <c r="I49">
        <v>7</v>
      </c>
      <c r="J49">
        <v>0</v>
      </c>
      <c r="K49">
        <v>0</v>
      </c>
      <c r="L49">
        <v>0</v>
      </c>
      <c r="M49" s="89">
        <v>361</v>
      </c>
      <c r="N49">
        <v>361</v>
      </c>
      <c r="O49">
        <v>56</v>
      </c>
      <c r="P49">
        <v>305</v>
      </c>
      <c r="Q49">
        <v>0</v>
      </c>
      <c r="R49">
        <v>0</v>
      </c>
      <c r="S49">
        <v>0</v>
      </c>
    </row>
    <row r="50" spans="1:19" x14ac:dyDescent="0.25">
      <c r="A50">
        <v>100958</v>
      </c>
      <c r="B50">
        <v>2113563</v>
      </c>
      <c r="C50" t="s">
        <v>200</v>
      </c>
      <c r="D50" t="s">
        <v>113</v>
      </c>
      <c r="E50">
        <v>0</v>
      </c>
      <c r="F50">
        <v>1</v>
      </c>
      <c r="G50">
        <v>0</v>
      </c>
      <c r="H50">
        <v>0</v>
      </c>
      <c r="I50">
        <v>7</v>
      </c>
      <c r="J50">
        <v>0</v>
      </c>
      <c r="K50">
        <v>0</v>
      </c>
      <c r="L50">
        <v>0</v>
      </c>
      <c r="M50" s="89">
        <v>166</v>
      </c>
      <c r="N50">
        <v>166</v>
      </c>
      <c r="O50">
        <v>21</v>
      </c>
      <c r="P50">
        <v>145</v>
      </c>
      <c r="Q50">
        <v>0</v>
      </c>
      <c r="R50">
        <v>0</v>
      </c>
      <c r="S50">
        <v>0</v>
      </c>
    </row>
    <row r="51" spans="1:19" x14ac:dyDescent="0.25">
      <c r="A51">
        <v>100959</v>
      </c>
      <c r="B51">
        <v>2113574</v>
      </c>
      <c r="C51" t="s">
        <v>201</v>
      </c>
      <c r="D51" t="s">
        <v>113</v>
      </c>
      <c r="E51">
        <v>0</v>
      </c>
      <c r="F51">
        <v>1</v>
      </c>
      <c r="G51">
        <v>0</v>
      </c>
      <c r="H51">
        <v>0</v>
      </c>
      <c r="I51">
        <v>7</v>
      </c>
      <c r="J51">
        <v>0</v>
      </c>
      <c r="K51">
        <v>0</v>
      </c>
      <c r="L51">
        <v>0</v>
      </c>
      <c r="M51" s="89">
        <v>192</v>
      </c>
      <c r="N51">
        <v>192</v>
      </c>
      <c r="O51">
        <v>19</v>
      </c>
      <c r="P51">
        <v>173</v>
      </c>
      <c r="Q51">
        <v>0</v>
      </c>
      <c r="R51">
        <v>0</v>
      </c>
      <c r="S51">
        <v>0</v>
      </c>
    </row>
    <row r="52" spans="1:19" x14ac:dyDescent="0.25">
      <c r="A52">
        <v>100960</v>
      </c>
      <c r="B52">
        <v>2113581</v>
      </c>
      <c r="C52" t="s">
        <v>202</v>
      </c>
      <c r="D52" t="s">
        <v>113</v>
      </c>
      <c r="E52">
        <v>0</v>
      </c>
      <c r="F52">
        <v>1</v>
      </c>
      <c r="G52">
        <v>0</v>
      </c>
      <c r="H52">
        <v>0</v>
      </c>
      <c r="I52">
        <v>7</v>
      </c>
      <c r="J52">
        <v>0</v>
      </c>
      <c r="K52">
        <v>0</v>
      </c>
      <c r="L52">
        <v>0</v>
      </c>
      <c r="M52" s="89">
        <v>201</v>
      </c>
      <c r="N52">
        <v>201</v>
      </c>
      <c r="O52">
        <v>32</v>
      </c>
      <c r="P52">
        <v>169</v>
      </c>
      <c r="Q52">
        <v>0</v>
      </c>
      <c r="R52">
        <v>0</v>
      </c>
      <c r="S52">
        <v>0</v>
      </c>
    </row>
    <row r="53" spans="1:19" x14ac:dyDescent="0.25">
      <c r="A53">
        <v>100961</v>
      </c>
      <c r="B53">
        <v>2113592</v>
      </c>
      <c r="C53" t="s">
        <v>203</v>
      </c>
      <c r="D53" t="s">
        <v>113</v>
      </c>
      <c r="E53">
        <v>0</v>
      </c>
      <c r="F53">
        <v>1</v>
      </c>
      <c r="G53">
        <v>0</v>
      </c>
      <c r="H53">
        <v>0</v>
      </c>
      <c r="I53">
        <v>7</v>
      </c>
      <c r="J53">
        <v>0</v>
      </c>
      <c r="K53">
        <v>0</v>
      </c>
      <c r="L53">
        <v>0</v>
      </c>
      <c r="M53" s="89">
        <v>197</v>
      </c>
      <c r="N53">
        <v>197</v>
      </c>
      <c r="O53">
        <v>30</v>
      </c>
      <c r="P53">
        <v>167</v>
      </c>
      <c r="Q53">
        <v>0</v>
      </c>
      <c r="R53">
        <v>0</v>
      </c>
      <c r="S53">
        <v>0</v>
      </c>
    </row>
    <row r="54" spans="1:19" x14ac:dyDescent="0.25">
      <c r="A54">
        <v>100962</v>
      </c>
      <c r="B54">
        <v>2113619</v>
      </c>
      <c r="C54" t="s">
        <v>204</v>
      </c>
      <c r="D54" t="s">
        <v>113</v>
      </c>
      <c r="E54">
        <v>0</v>
      </c>
      <c r="F54">
        <v>1</v>
      </c>
      <c r="G54">
        <v>0</v>
      </c>
      <c r="H54">
        <v>0</v>
      </c>
      <c r="I54">
        <v>7</v>
      </c>
      <c r="J54">
        <v>0</v>
      </c>
      <c r="K54">
        <v>0</v>
      </c>
      <c r="L54">
        <v>0</v>
      </c>
      <c r="M54" s="89">
        <v>165</v>
      </c>
      <c r="N54">
        <v>165</v>
      </c>
      <c r="O54">
        <v>27</v>
      </c>
      <c r="P54">
        <v>138</v>
      </c>
      <c r="Q54">
        <v>0</v>
      </c>
      <c r="R54">
        <v>0</v>
      </c>
      <c r="S54">
        <v>0</v>
      </c>
    </row>
    <row r="55" spans="1:19" x14ac:dyDescent="0.25">
      <c r="A55">
        <v>100965</v>
      </c>
      <c r="B55">
        <v>2114024</v>
      </c>
      <c r="C55" t="s">
        <v>205</v>
      </c>
      <c r="D55" t="s">
        <v>114</v>
      </c>
      <c r="E55">
        <v>0</v>
      </c>
      <c r="F55">
        <v>1</v>
      </c>
      <c r="G55">
        <v>0</v>
      </c>
      <c r="H55">
        <v>0</v>
      </c>
      <c r="I55">
        <v>0</v>
      </c>
      <c r="J55">
        <v>5</v>
      </c>
      <c r="K55">
        <v>3</v>
      </c>
      <c r="L55">
        <v>2</v>
      </c>
      <c r="M55" s="89">
        <v>1053</v>
      </c>
      <c r="N55">
        <v>0</v>
      </c>
      <c r="O55">
        <v>0</v>
      </c>
      <c r="P55">
        <v>0</v>
      </c>
      <c r="Q55">
        <v>1053</v>
      </c>
      <c r="R55">
        <v>626</v>
      </c>
      <c r="S55">
        <v>427</v>
      </c>
    </row>
    <row r="56" spans="1:19" x14ac:dyDescent="0.25">
      <c r="A56">
        <v>100966</v>
      </c>
      <c r="B56">
        <v>2114105</v>
      </c>
      <c r="C56" t="s">
        <v>206</v>
      </c>
      <c r="D56" t="s">
        <v>114</v>
      </c>
      <c r="E56">
        <v>0</v>
      </c>
      <c r="F56">
        <v>1</v>
      </c>
      <c r="G56">
        <v>0</v>
      </c>
      <c r="H56">
        <v>0</v>
      </c>
      <c r="I56">
        <v>0</v>
      </c>
      <c r="J56">
        <v>5</v>
      </c>
      <c r="K56">
        <v>3</v>
      </c>
      <c r="L56">
        <v>2</v>
      </c>
      <c r="M56" s="89">
        <v>887</v>
      </c>
      <c r="N56">
        <v>0</v>
      </c>
      <c r="O56">
        <v>0</v>
      </c>
      <c r="P56">
        <v>0</v>
      </c>
      <c r="Q56">
        <v>887</v>
      </c>
      <c r="R56">
        <v>537</v>
      </c>
      <c r="S56">
        <v>350</v>
      </c>
    </row>
    <row r="57" spans="1:19" x14ac:dyDescent="0.25">
      <c r="A57">
        <v>100967</v>
      </c>
      <c r="B57">
        <v>2114150</v>
      </c>
      <c r="C57" t="s">
        <v>207</v>
      </c>
      <c r="D57" t="s">
        <v>114</v>
      </c>
      <c r="E57">
        <v>0</v>
      </c>
      <c r="F57">
        <v>1</v>
      </c>
      <c r="G57">
        <v>0</v>
      </c>
      <c r="H57">
        <v>0</v>
      </c>
      <c r="I57">
        <v>0</v>
      </c>
      <c r="J57">
        <v>5</v>
      </c>
      <c r="K57">
        <v>3</v>
      </c>
      <c r="L57">
        <v>2</v>
      </c>
      <c r="M57" s="89">
        <v>1179</v>
      </c>
      <c r="N57">
        <v>0</v>
      </c>
      <c r="O57">
        <v>0</v>
      </c>
      <c r="P57">
        <v>0</v>
      </c>
      <c r="Q57">
        <v>1179</v>
      </c>
      <c r="R57">
        <v>709</v>
      </c>
      <c r="S57">
        <v>470</v>
      </c>
    </row>
    <row r="58" spans="1:19" x14ac:dyDescent="0.25">
      <c r="A58">
        <v>100972</v>
      </c>
      <c r="B58">
        <v>2114296</v>
      </c>
      <c r="C58" t="s">
        <v>208</v>
      </c>
      <c r="D58" t="s">
        <v>114</v>
      </c>
      <c r="E58">
        <v>0</v>
      </c>
      <c r="F58">
        <v>1</v>
      </c>
      <c r="G58">
        <v>0</v>
      </c>
      <c r="H58">
        <v>0</v>
      </c>
      <c r="I58">
        <v>0</v>
      </c>
      <c r="J58">
        <v>5</v>
      </c>
      <c r="K58">
        <v>3</v>
      </c>
      <c r="L58">
        <v>2</v>
      </c>
      <c r="M58" s="89">
        <v>734</v>
      </c>
      <c r="N58">
        <v>0</v>
      </c>
      <c r="O58">
        <v>0</v>
      </c>
      <c r="P58">
        <v>0</v>
      </c>
      <c r="Q58">
        <v>734</v>
      </c>
      <c r="R58">
        <v>437</v>
      </c>
      <c r="S58">
        <v>297</v>
      </c>
    </row>
    <row r="59" spans="1:19" x14ac:dyDescent="0.25">
      <c r="A59">
        <v>100973</v>
      </c>
      <c r="B59">
        <v>2114297</v>
      </c>
      <c r="C59" t="s">
        <v>209</v>
      </c>
      <c r="D59" t="s">
        <v>114</v>
      </c>
      <c r="E59">
        <v>0</v>
      </c>
      <c r="F59">
        <v>1</v>
      </c>
      <c r="G59">
        <v>0</v>
      </c>
      <c r="H59">
        <v>0</v>
      </c>
      <c r="I59">
        <v>0</v>
      </c>
      <c r="J59">
        <v>5</v>
      </c>
      <c r="K59">
        <v>3</v>
      </c>
      <c r="L59">
        <v>2</v>
      </c>
      <c r="M59" s="89">
        <v>1040</v>
      </c>
      <c r="N59">
        <v>0</v>
      </c>
      <c r="O59">
        <v>0</v>
      </c>
      <c r="P59">
        <v>0</v>
      </c>
      <c r="Q59">
        <v>1040</v>
      </c>
      <c r="R59">
        <v>632</v>
      </c>
      <c r="S59">
        <v>408</v>
      </c>
    </row>
    <row r="60" spans="1:19" x14ac:dyDescent="0.25">
      <c r="A60">
        <v>100974</v>
      </c>
      <c r="B60">
        <v>2114505</v>
      </c>
      <c r="C60" t="s">
        <v>210</v>
      </c>
      <c r="D60" t="s">
        <v>114</v>
      </c>
      <c r="E60">
        <v>0</v>
      </c>
      <c r="F60">
        <v>1</v>
      </c>
      <c r="G60">
        <v>0</v>
      </c>
      <c r="H60">
        <v>0</v>
      </c>
      <c r="I60">
        <v>0</v>
      </c>
      <c r="J60">
        <v>5</v>
      </c>
      <c r="K60">
        <v>3</v>
      </c>
      <c r="L60">
        <v>2</v>
      </c>
      <c r="M60" s="89">
        <v>1013</v>
      </c>
      <c r="N60">
        <v>0</v>
      </c>
      <c r="O60">
        <v>0</v>
      </c>
      <c r="P60">
        <v>0</v>
      </c>
      <c r="Q60">
        <v>1013</v>
      </c>
      <c r="R60">
        <v>618</v>
      </c>
      <c r="S60">
        <v>395</v>
      </c>
    </row>
    <row r="61" spans="1:19" x14ac:dyDescent="0.25">
      <c r="A61">
        <v>100975</v>
      </c>
      <c r="B61">
        <v>2114507</v>
      </c>
      <c r="C61" t="s">
        <v>211</v>
      </c>
      <c r="D61" t="s">
        <v>114</v>
      </c>
      <c r="E61">
        <v>0</v>
      </c>
      <c r="F61">
        <v>1</v>
      </c>
      <c r="G61">
        <v>0</v>
      </c>
      <c r="H61">
        <v>0</v>
      </c>
      <c r="I61">
        <v>0</v>
      </c>
      <c r="J61">
        <v>5</v>
      </c>
      <c r="K61">
        <v>3</v>
      </c>
      <c r="L61">
        <v>2</v>
      </c>
      <c r="M61" s="89">
        <v>1182</v>
      </c>
      <c r="N61">
        <v>0</v>
      </c>
      <c r="O61">
        <v>0</v>
      </c>
      <c r="P61">
        <v>0</v>
      </c>
      <c r="Q61">
        <v>1182</v>
      </c>
      <c r="R61">
        <v>706</v>
      </c>
      <c r="S61">
        <v>476</v>
      </c>
    </row>
    <row r="62" spans="1:19" x14ac:dyDescent="0.25">
      <c r="A62">
        <v>100977</v>
      </c>
      <c r="B62">
        <v>2114722</v>
      </c>
      <c r="C62" t="s">
        <v>212</v>
      </c>
      <c r="D62" t="s">
        <v>114</v>
      </c>
      <c r="E62">
        <v>0</v>
      </c>
      <c r="F62">
        <v>1</v>
      </c>
      <c r="G62">
        <v>0</v>
      </c>
      <c r="H62">
        <v>0</v>
      </c>
      <c r="I62">
        <v>0</v>
      </c>
      <c r="J62">
        <v>5</v>
      </c>
      <c r="K62">
        <v>3</v>
      </c>
      <c r="L62">
        <v>2</v>
      </c>
      <c r="M62" s="89">
        <v>1027</v>
      </c>
      <c r="N62">
        <v>0</v>
      </c>
      <c r="O62">
        <v>0</v>
      </c>
      <c r="P62">
        <v>0</v>
      </c>
      <c r="Q62">
        <v>1027</v>
      </c>
      <c r="R62">
        <v>619</v>
      </c>
      <c r="S62">
        <v>408</v>
      </c>
    </row>
    <row r="63" spans="1:19" ht="15.75" thickBot="1" x14ac:dyDescent="0.3"/>
    <row r="64" spans="1:19" ht="15.75" thickBot="1" x14ac:dyDescent="0.3">
      <c r="M64" s="91">
        <f>SUM(M4:M63)</f>
        <v>24833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95E7E-DB9D-4992-B75A-FD227725C752}">
  <dimension ref="A1:CB52"/>
  <sheetViews>
    <sheetView tabSelected="1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H9" sqref="H9"/>
    </sheetView>
  </sheetViews>
  <sheetFormatPr defaultRowHeight="15" x14ac:dyDescent="0.25"/>
  <cols>
    <col min="1" max="1" width="14.85546875" customWidth="1"/>
    <col min="2" max="2" width="36.140625" customWidth="1"/>
    <col min="23" max="23" width="10.42578125" customWidth="1"/>
    <col min="68" max="68" width="15.140625" customWidth="1"/>
  </cols>
  <sheetData>
    <row r="1" spans="1:80" x14ac:dyDescent="0.25">
      <c r="A1" s="20" t="s">
        <v>78</v>
      </c>
    </row>
    <row r="2" spans="1:80" x14ac:dyDescent="0.25">
      <c r="CB2" s="14" t="s">
        <v>70</v>
      </c>
    </row>
    <row r="3" spans="1:80" x14ac:dyDescent="0.25">
      <c r="A3" s="2" t="s">
        <v>67</v>
      </c>
      <c r="C3" s="119">
        <v>2024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1"/>
      <c r="O3" s="116">
        <v>2025</v>
      </c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8"/>
      <c r="AB3" s="113">
        <v>2026</v>
      </c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5"/>
      <c r="AO3" s="110">
        <v>2027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2"/>
      <c r="BA3" s="107">
        <v>2028</v>
      </c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9"/>
      <c r="BM3" s="104">
        <v>2029</v>
      </c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6"/>
      <c r="CB3" s="14" t="s">
        <v>71</v>
      </c>
    </row>
    <row r="4" spans="1:80" x14ac:dyDescent="0.25">
      <c r="A4" s="2"/>
      <c r="N4" s="15">
        <f>SUM(C15:N16)+SUM(C34:N35)+SUM(C42:N43)+SUM(C50:N51)+SUM(C24:N25)</f>
        <v>37200</v>
      </c>
      <c r="AA4" s="15">
        <f>SUM(O15:AA16)+SUM(O34:AA35)+SUM(O42:AA43)+SUM(O50:AA51)+SUM(O24:AA25)</f>
        <v>88735</v>
      </c>
      <c r="AN4" s="15">
        <f>SUM(AB15:AN16)+SUM(AB34:AN35)+SUM(AB42:AN43)+SUM(AB50:AN51)+SUM(AB24:AN25)</f>
        <v>64310</v>
      </c>
      <c r="AZ4" s="15">
        <f>SUM(AO15:AZ16)+SUM(AO34:AZ35)+SUM(AO42:AZ43)+SUM(AO50:AZ51)+SUM(AO24:AZ25)</f>
        <v>62480</v>
      </c>
      <c r="BL4" s="15">
        <f>SUM(BA15:BL16)+SUM(BA34:BL35)+SUM(BA42:BL43)+SUM(BA50:BL51)+SUM(BA24:BL25)</f>
        <v>40880</v>
      </c>
      <c r="BX4" s="15">
        <f>SUM(BM15:BX16)+SUM(BM34:BX35)+SUM(BM42:BX43)+SUM(BM50:BX51)+SUM(BM24:BX25)</f>
        <v>3600</v>
      </c>
      <c r="CB4" s="16">
        <f>SUM(C4:CA4)</f>
        <v>297205</v>
      </c>
    </row>
    <row r="5" spans="1:80" x14ac:dyDescent="0.25">
      <c r="A5" s="2" t="s">
        <v>61</v>
      </c>
      <c r="C5" s="119" t="s">
        <v>60</v>
      </c>
      <c r="D5" s="120"/>
      <c r="E5" s="121"/>
      <c r="F5" s="116" t="s">
        <v>43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8"/>
      <c r="S5" s="113" t="s">
        <v>62</v>
      </c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5"/>
      <c r="AF5" s="125" t="s">
        <v>64</v>
      </c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7"/>
      <c r="AR5" s="128" t="s">
        <v>65</v>
      </c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30"/>
      <c r="BD5" s="104" t="s">
        <v>66</v>
      </c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6"/>
      <c r="BP5" s="101" t="s">
        <v>69</v>
      </c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3"/>
      <c r="CB5" s="17"/>
    </row>
    <row r="6" spans="1:80" x14ac:dyDescent="0.25">
      <c r="E6" s="12">
        <f>E9+E29+E37</f>
        <v>2400</v>
      </c>
      <c r="R6" s="12">
        <f>R9+R29+R37</f>
        <v>52635</v>
      </c>
      <c r="AE6" s="12">
        <f>AE9+AE29+AE37+AE45</f>
        <v>87130</v>
      </c>
      <c r="AQ6" s="12">
        <f>AQ9+AQ29+AQ37+AQ45</f>
        <v>62480</v>
      </c>
      <c r="BC6" s="12">
        <f>BC9+BC29+BC37+BC45</f>
        <v>62480</v>
      </c>
      <c r="BO6" s="12">
        <f>BO9+BO29+BO37+BO45</f>
        <v>30080</v>
      </c>
      <c r="CB6" s="16">
        <f>SUM(C6:CA6)</f>
        <v>297205</v>
      </c>
    </row>
    <row r="7" spans="1:80" x14ac:dyDescent="0.25">
      <c r="A7" t="s">
        <v>68</v>
      </c>
      <c r="C7" t="s">
        <v>53</v>
      </c>
      <c r="D7" t="s">
        <v>54</v>
      </c>
      <c r="E7" t="s">
        <v>55</v>
      </c>
      <c r="F7" t="s">
        <v>44</v>
      </c>
      <c r="G7" t="s">
        <v>45</v>
      </c>
      <c r="H7" t="s">
        <v>46</v>
      </c>
      <c r="I7" t="s">
        <v>47</v>
      </c>
      <c r="J7" t="s">
        <v>48</v>
      </c>
      <c r="K7" t="s">
        <v>49</v>
      </c>
      <c r="L7" t="s">
        <v>50</v>
      </c>
      <c r="M7" t="s">
        <v>51</v>
      </c>
      <c r="N7" t="s">
        <v>52</v>
      </c>
      <c r="O7" t="s">
        <v>53</v>
      </c>
      <c r="P7" t="s">
        <v>54</v>
      </c>
      <c r="Q7" t="s">
        <v>55</v>
      </c>
      <c r="R7" t="s">
        <v>55</v>
      </c>
      <c r="S7" t="s">
        <v>44</v>
      </c>
      <c r="T7" t="s">
        <v>45</v>
      </c>
      <c r="U7" t="s">
        <v>46</v>
      </c>
      <c r="V7" t="s">
        <v>47</v>
      </c>
      <c r="W7" t="s">
        <v>48</v>
      </c>
      <c r="X7" t="s">
        <v>49</v>
      </c>
      <c r="Y7" t="s">
        <v>50</v>
      </c>
      <c r="Z7" t="s">
        <v>51</v>
      </c>
      <c r="AA7" t="s">
        <v>52</v>
      </c>
      <c r="AB7" t="s">
        <v>53</v>
      </c>
      <c r="AC7" t="s">
        <v>54</v>
      </c>
      <c r="AD7" t="s">
        <v>55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  <c r="AL7" t="s">
        <v>50</v>
      </c>
      <c r="AM7" t="s">
        <v>51</v>
      </c>
      <c r="AN7" t="s">
        <v>52</v>
      </c>
      <c r="AO7" t="s">
        <v>53</v>
      </c>
      <c r="AP7" t="s">
        <v>54</v>
      </c>
      <c r="AQ7" t="s">
        <v>55</v>
      </c>
      <c r="AR7" t="s">
        <v>44</v>
      </c>
      <c r="AS7" t="s">
        <v>45</v>
      </c>
      <c r="AT7" t="s">
        <v>46</v>
      </c>
      <c r="AU7" t="s">
        <v>47</v>
      </c>
      <c r="AV7" t="s">
        <v>48</v>
      </c>
      <c r="AW7" t="s">
        <v>49</v>
      </c>
      <c r="AX7" t="s">
        <v>50</v>
      </c>
      <c r="AY7" t="s">
        <v>51</v>
      </c>
      <c r="AZ7" t="s">
        <v>52</v>
      </c>
      <c r="BA7" t="s">
        <v>53</v>
      </c>
      <c r="BB7" t="s">
        <v>54</v>
      </c>
      <c r="BC7" t="s">
        <v>55</v>
      </c>
      <c r="BD7" t="s">
        <v>44</v>
      </c>
      <c r="BE7" t="s">
        <v>45</v>
      </c>
      <c r="BF7" t="s">
        <v>46</v>
      </c>
      <c r="BG7" t="s">
        <v>47</v>
      </c>
      <c r="BH7" t="s">
        <v>48</v>
      </c>
      <c r="BI7" t="s">
        <v>49</v>
      </c>
      <c r="BJ7" t="s">
        <v>50</v>
      </c>
      <c r="BK7" t="s">
        <v>51</v>
      </c>
      <c r="BL7" t="s">
        <v>52</v>
      </c>
      <c r="BM7" t="s">
        <v>53</v>
      </c>
      <c r="BN7" t="s">
        <v>54</v>
      </c>
      <c r="BO7" t="s">
        <v>55</v>
      </c>
      <c r="BP7" t="s">
        <v>44</v>
      </c>
      <c r="BQ7" t="s">
        <v>45</v>
      </c>
      <c r="BR7" t="s">
        <v>46</v>
      </c>
      <c r="BS7" t="s">
        <v>47</v>
      </c>
      <c r="BT7" t="s">
        <v>48</v>
      </c>
      <c r="BU7" t="s">
        <v>49</v>
      </c>
      <c r="BV7" t="s">
        <v>50</v>
      </c>
      <c r="BW7" t="s">
        <v>51</v>
      </c>
      <c r="BX7" t="s">
        <v>52</v>
      </c>
      <c r="BY7" t="s">
        <v>53</v>
      </c>
      <c r="BZ7" t="s">
        <v>54</v>
      </c>
      <c r="CA7" t="s">
        <v>55</v>
      </c>
      <c r="CB7" s="19">
        <f>CB4-CB6</f>
        <v>0</v>
      </c>
    </row>
    <row r="8" spans="1:80" x14ac:dyDescent="0.25">
      <c r="CB8" s="18"/>
    </row>
    <row r="9" spans="1:80" x14ac:dyDescent="0.25">
      <c r="A9" s="2" t="s">
        <v>73</v>
      </c>
      <c r="E9" s="11">
        <f>SUM(C15:E16)</f>
        <v>2400</v>
      </c>
      <c r="R9" s="13">
        <f>SUM(F15:R16)</f>
        <v>44400</v>
      </c>
      <c r="AE9" s="25">
        <f>SUM(S15:AE16)+SUM(S24:AE25)</f>
        <v>79200</v>
      </c>
      <c r="AQ9" s="25">
        <f>SUM(AE15:AQ16)+SUM(AE24:AQ25)</f>
        <v>57600</v>
      </c>
      <c r="BC9" s="25">
        <f>SUM(AR15:BC16)+SUM(AR24:BC25)</f>
        <v>57600</v>
      </c>
      <c r="BO9" s="11">
        <f>SUM(BD15:BO16)+SUM(BD24:BO25)</f>
        <v>25200</v>
      </c>
      <c r="CB9" s="18"/>
    </row>
    <row r="10" spans="1:80" x14ac:dyDescent="0.25">
      <c r="E10" s="131" t="s">
        <v>56</v>
      </c>
      <c r="F10" s="123"/>
      <c r="G10" s="124"/>
      <c r="H10" s="123" t="s">
        <v>58</v>
      </c>
      <c r="I10" s="123"/>
      <c r="J10" s="124"/>
      <c r="K10" s="7" t="s">
        <v>59</v>
      </c>
      <c r="L10" s="8"/>
      <c r="M10" s="8"/>
      <c r="N10" s="8"/>
      <c r="O10" s="8"/>
      <c r="P10" s="8"/>
      <c r="Q10" s="8"/>
      <c r="R10" s="122" t="s">
        <v>56</v>
      </c>
      <c r="S10" s="123"/>
      <c r="T10" s="124"/>
      <c r="U10" s="123" t="s">
        <v>58</v>
      </c>
      <c r="V10" s="123"/>
      <c r="W10" s="124"/>
      <c r="X10" s="7" t="s">
        <v>59</v>
      </c>
      <c r="Y10" s="8"/>
      <c r="Z10" s="8"/>
      <c r="AA10" s="8"/>
      <c r="AB10" s="8"/>
      <c r="AC10" s="8"/>
      <c r="AD10" s="8"/>
      <c r="AE10" s="8"/>
      <c r="AF10" s="122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4"/>
      <c r="AR10" s="122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4"/>
      <c r="BD10" s="7" t="s">
        <v>63</v>
      </c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8"/>
      <c r="CB10" s="18"/>
    </row>
    <row r="11" spans="1:80" x14ac:dyDescent="0.25">
      <c r="E11" s="9"/>
      <c r="F11" s="9"/>
      <c r="G11" s="10">
        <f>SUM(E15:G16)</f>
        <v>8400</v>
      </c>
      <c r="H11" s="9"/>
      <c r="I11" s="9"/>
      <c r="J11" s="10">
        <f>SUM(H15:J16)</f>
        <v>18000</v>
      </c>
      <c r="K11" s="9"/>
      <c r="L11" s="9"/>
      <c r="M11" s="9"/>
      <c r="N11" s="9"/>
      <c r="O11" s="9"/>
      <c r="P11" s="9"/>
      <c r="Q11" s="10">
        <f>SUM(K15:Q16)</f>
        <v>18000</v>
      </c>
      <c r="T11" s="6">
        <f>SUM(R15:T16)</f>
        <v>8400</v>
      </c>
      <c r="U11" s="9"/>
      <c r="V11" s="9"/>
      <c r="W11" s="10">
        <f>SUM(U15:W16)</f>
        <v>16800</v>
      </c>
      <c r="X11" s="9"/>
      <c r="Y11" s="9"/>
      <c r="Z11" s="9"/>
      <c r="AA11" s="9"/>
      <c r="AB11" s="9"/>
      <c r="AC11" s="9"/>
      <c r="AD11" s="10">
        <f>SUM(X15:AD16)</f>
        <v>16800</v>
      </c>
      <c r="AE11" s="10"/>
      <c r="CB11" s="18"/>
    </row>
    <row r="12" spans="1:80" x14ac:dyDescent="0.25">
      <c r="A12" t="s">
        <v>0</v>
      </c>
      <c r="B12" t="s">
        <v>57</v>
      </c>
      <c r="E12">
        <v>1</v>
      </c>
      <c r="F12">
        <v>2</v>
      </c>
      <c r="G12">
        <v>2</v>
      </c>
      <c r="H12">
        <v>5</v>
      </c>
      <c r="I12">
        <v>5</v>
      </c>
      <c r="J12">
        <v>5</v>
      </c>
      <c r="K12">
        <v>3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2.5</v>
      </c>
      <c r="T12">
        <v>2.5</v>
      </c>
      <c r="U12">
        <v>4.5</v>
      </c>
      <c r="V12">
        <v>4.5</v>
      </c>
      <c r="W12">
        <v>5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CB12" s="18"/>
    </row>
    <row r="13" spans="1:80" x14ac:dyDescent="0.25">
      <c r="A13" t="s">
        <v>1</v>
      </c>
      <c r="B13" t="s">
        <v>57</v>
      </c>
      <c r="E13">
        <v>3</v>
      </c>
      <c r="F13">
        <v>3</v>
      </c>
      <c r="G13">
        <v>3</v>
      </c>
      <c r="H13">
        <v>5</v>
      </c>
      <c r="I13">
        <v>5</v>
      </c>
      <c r="J13">
        <v>5</v>
      </c>
      <c r="K13">
        <v>3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2.5</v>
      </c>
      <c r="T13">
        <v>2.5</v>
      </c>
      <c r="U13">
        <v>4.5</v>
      </c>
      <c r="V13">
        <v>4.5</v>
      </c>
      <c r="W13">
        <v>5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CB13" s="18"/>
    </row>
    <row r="14" spans="1:80" x14ac:dyDescent="0.25">
      <c r="CB14" s="18"/>
    </row>
    <row r="15" spans="1:80" x14ac:dyDescent="0.25">
      <c r="A15" t="s">
        <v>0</v>
      </c>
      <c r="B15" s="6">
        <v>600</v>
      </c>
      <c r="C15" s="6"/>
      <c r="D15" s="6"/>
      <c r="E15" s="6">
        <f>E12*$B15</f>
        <v>600</v>
      </c>
      <c r="F15" s="6">
        <f>F12*$B15</f>
        <v>1200</v>
      </c>
      <c r="G15" s="6">
        <f t="shared" ref="G15:R15" si="0">G12*$B15</f>
        <v>1200</v>
      </c>
      <c r="H15" s="6">
        <f t="shared" si="0"/>
        <v>3000</v>
      </c>
      <c r="I15" s="6">
        <f t="shared" si="0"/>
        <v>3000</v>
      </c>
      <c r="J15" s="6">
        <f t="shared" si="0"/>
        <v>3000</v>
      </c>
      <c r="K15" s="6">
        <f t="shared" si="0"/>
        <v>1800</v>
      </c>
      <c r="L15" s="6">
        <f t="shared" si="0"/>
        <v>1200</v>
      </c>
      <c r="M15" s="6">
        <f t="shared" si="0"/>
        <v>1200</v>
      </c>
      <c r="N15" s="6">
        <f t="shared" si="0"/>
        <v>1200</v>
      </c>
      <c r="O15" s="6">
        <f t="shared" si="0"/>
        <v>1200</v>
      </c>
      <c r="P15" s="6">
        <f t="shared" si="0"/>
        <v>1200</v>
      </c>
      <c r="Q15" s="6">
        <f t="shared" ref="Q15" si="1">Q12*$B15</f>
        <v>1200</v>
      </c>
      <c r="R15" s="6">
        <f t="shared" si="0"/>
        <v>1200</v>
      </c>
      <c r="S15" s="6">
        <f t="shared" ref="S15:AC15" si="2">S12*$B15</f>
        <v>1500</v>
      </c>
      <c r="T15" s="6">
        <f t="shared" si="2"/>
        <v>1500</v>
      </c>
      <c r="U15" s="6">
        <f t="shared" si="2"/>
        <v>2700</v>
      </c>
      <c r="V15" s="6">
        <f t="shared" si="2"/>
        <v>2700</v>
      </c>
      <c r="W15" s="6">
        <f t="shared" si="2"/>
        <v>3000</v>
      </c>
      <c r="X15" s="6">
        <f t="shared" si="2"/>
        <v>1200</v>
      </c>
      <c r="Y15" s="6">
        <f t="shared" si="2"/>
        <v>1200</v>
      </c>
      <c r="Z15" s="6">
        <f t="shared" si="2"/>
        <v>1200</v>
      </c>
      <c r="AA15" s="6">
        <f t="shared" si="2"/>
        <v>1200</v>
      </c>
      <c r="AB15" s="6">
        <f t="shared" si="2"/>
        <v>1200</v>
      </c>
      <c r="AC15" s="6">
        <f t="shared" si="2"/>
        <v>1200</v>
      </c>
      <c r="AD15" s="6">
        <f t="shared" ref="AD15" si="3">AD12*$B15</f>
        <v>1200</v>
      </c>
      <c r="AE15" s="6"/>
      <c r="AF15" s="6">
        <f t="shared" ref="AF15:AQ16" si="4">AF12*$B15</f>
        <v>0</v>
      </c>
      <c r="AG15" s="6">
        <f t="shared" si="4"/>
        <v>0</v>
      </c>
      <c r="AH15" s="6">
        <f t="shared" si="4"/>
        <v>0</v>
      </c>
      <c r="AI15" s="6">
        <f t="shared" si="4"/>
        <v>0</v>
      </c>
      <c r="AJ15" s="6">
        <f t="shared" si="4"/>
        <v>0</v>
      </c>
      <c r="AK15" s="6">
        <f t="shared" si="4"/>
        <v>0</v>
      </c>
      <c r="AL15" s="6">
        <f t="shared" si="4"/>
        <v>0</v>
      </c>
      <c r="AM15" s="6">
        <f t="shared" si="4"/>
        <v>0</v>
      </c>
      <c r="AN15" s="6">
        <f t="shared" si="4"/>
        <v>0</v>
      </c>
      <c r="AO15" s="6">
        <f t="shared" si="4"/>
        <v>0</v>
      </c>
      <c r="AP15" s="6">
        <f t="shared" si="4"/>
        <v>0</v>
      </c>
      <c r="AQ15" s="6">
        <f t="shared" si="4"/>
        <v>0</v>
      </c>
      <c r="AR15" s="6">
        <f t="shared" ref="AR15:BC15" si="5">AR12*$B15</f>
        <v>0</v>
      </c>
      <c r="AS15" s="6">
        <f t="shared" si="5"/>
        <v>0</v>
      </c>
      <c r="AT15" s="6">
        <f t="shared" si="5"/>
        <v>0</v>
      </c>
      <c r="AU15" s="6">
        <f t="shared" si="5"/>
        <v>0</v>
      </c>
      <c r="AV15" s="6">
        <f t="shared" si="5"/>
        <v>0</v>
      </c>
      <c r="AW15" s="6">
        <f t="shared" si="5"/>
        <v>0</v>
      </c>
      <c r="AX15" s="6">
        <f t="shared" si="5"/>
        <v>0</v>
      </c>
      <c r="AY15" s="6">
        <f t="shared" si="5"/>
        <v>0</v>
      </c>
      <c r="AZ15" s="6">
        <f t="shared" si="5"/>
        <v>0</v>
      </c>
      <c r="BA15" s="6">
        <f t="shared" si="5"/>
        <v>0</v>
      </c>
      <c r="BB15" s="6">
        <f t="shared" si="5"/>
        <v>0</v>
      </c>
      <c r="BC15" s="6">
        <f t="shared" si="5"/>
        <v>0</v>
      </c>
      <c r="BD15" s="6">
        <f t="shared" ref="BD15:BO15" si="6">BD12*$B15</f>
        <v>0</v>
      </c>
      <c r="BE15" s="6">
        <f t="shared" si="6"/>
        <v>0</v>
      </c>
      <c r="BF15" s="6">
        <f t="shared" si="6"/>
        <v>0</v>
      </c>
      <c r="BG15" s="6">
        <f t="shared" si="6"/>
        <v>0</v>
      </c>
      <c r="BH15" s="6">
        <f t="shared" si="6"/>
        <v>0</v>
      </c>
      <c r="BI15" s="6">
        <f t="shared" si="6"/>
        <v>0</v>
      </c>
      <c r="BJ15" s="6">
        <f t="shared" si="6"/>
        <v>0</v>
      </c>
      <c r="BK15" s="6">
        <f t="shared" si="6"/>
        <v>0</v>
      </c>
      <c r="BL15" s="6">
        <f t="shared" si="6"/>
        <v>0</v>
      </c>
      <c r="BM15" s="6">
        <f t="shared" si="6"/>
        <v>0</v>
      </c>
      <c r="BN15" s="6">
        <f t="shared" si="6"/>
        <v>0</v>
      </c>
      <c r="BO15" s="6">
        <f t="shared" si="6"/>
        <v>0</v>
      </c>
      <c r="CB15" s="18"/>
    </row>
    <row r="16" spans="1:80" x14ac:dyDescent="0.25">
      <c r="A16" t="s">
        <v>1</v>
      </c>
      <c r="B16" s="6">
        <v>600</v>
      </c>
      <c r="C16" s="6"/>
      <c r="D16" s="6"/>
      <c r="E16" s="6">
        <f>E13*$B16</f>
        <v>1800</v>
      </c>
      <c r="F16" s="6">
        <f>F13*$B16</f>
        <v>1800</v>
      </c>
      <c r="G16" s="6">
        <f t="shared" ref="G16:R16" si="7">G13*$B16</f>
        <v>1800</v>
      </c>
      <c r="H16" s="6">
        <f t="shared" si="7"/>
        <v>3000</v>
      </c>
      <c r="I16" s="6">
        <f t="shared" si="7"/>
        <v>3000</v>
      </c>
      <c r="J16" s="6">
        <f t="shared" si="7"/>
        <v>3000</v>
      </c>
      <c r="K16" s="6">
        <f t="shared" si="7"/>
        <v>1800</v>
      </c>
      <c r="L16" s="6">
        <f t="shared" si="7"/>
        <v>1200</v>
      </c>
      <c r="M16" s="6">
        <f t="shared" si="7"/>
        <v>1200</v>
      </c>
      <c r="N16" s="6">
        <f t="shared" si="7"/>
        <v>1200</v>
      </c>
      <c r="O16" s="6">
        <f t="shared" si="7"/>
        <v>1200</v>
      </c>
      <c r="P16" s="6">
        <f t="shared" si="7"/>
        <v>1200</v>
      </c>
      <c r="Q16" s="6">
        <f t="shared" ref="Q16" si="8">Q13*$B16</f>
        <v>1200</v>
      </c>
      <c r="R16" s="6">
        <f t="shared" si="7"/>
        <v>1200</v>
      </c>
      <c r="S16" s="6">
        <f t="shared" ref="S16:AC16" si="9">S13*$B16</f>
        <v>1500</v>
      </c>
      <c r="T16" s="6">
        <f t="shared" si="9"/>
        <v>1500</v>
      </c>
      <c r="U16" s="6">
        <f t="shared" si="9"/>
        <v>2700</v>
      </c>
      <c r="V16" s="6">
        <f t="shared" si="9"/>
        <v>2700</v>
      </c>
      <c r="W16" s="6">
        <f t="shared" si="9"/>
        <v>3000</v>
      </c>
      <c r="X16" s="6">
        <f t="shared" si="9"/>
        <v>1200</v>
      </c>
      <c r="Y16" s="6">
        <f t="shared" si="9"/>
        <v>1200</v>
      </c>
      <c r="Z16" s="6">
        <f t="shared" si="9"/>
        <v>1200</v>
      </c>
      <c r="AA16" s="6">
        <f t="shared" si="9"/>
        <v>1200</v>
      </c>
      <c r="AB16" s="6">
        <f t="shared" si="9"/>
        <v>1200</v>
      </c>
      <c r="AC16" s="6">
        <f t="shared" si="9"/>
        <v>1200</v>
      </c>
      <c r="AD16" s="6">
        <f t="shared" ref="AD16" si="10">AD13*$B16</f>
        <v>1200</v>
      </c>
      <c r="AE16" s="6"/>
      <c r="AF16" s="6">
        <f t="shared" si="4"/>
        <v>0</v>
      </c>
      <c r="AG16" s="6">
        <f t="shared" si="4"/>
        <v>0</v>
      </c>
      <c r="AH16" s="6">
        <f t="shared" si="4"/>
        <v>0</v>
      </c>
      <c r="AI16" s="6">
        <f t="shared" si="4"/>
        <v>0</v>
      </c>
      <c r="AJ16" s="6">
        <f t="shared" si="4"/>
        <v>0</v>
      </c>
      <c r="AK16" s="6">
        <f t="shared" si="4"/>
        <v>0</v>
      </c>
      <c r="AL16" s="6">
        <f t="shared" si="4"/>
        <v>0</v>
      </c>
      <c r="AM16" s="6">
        <f t="shared" si="4"/>
        <v>0</v>
      </c>
      <c r="AN16" s="6">
        <f t="shared" si="4"/>
        <v>0</v>
      </c>
      <c r="AO16" s="6">
        <f t="shared" si="4"/>
        <v>0</v>
      </c>
      <c r="AP16" s="6">
        <f t="shared" si="4"/>
        <v>0</v>
      </c>
      <c r="AQ16" s="6">
        <f t="shared" si="4"/>
        <v>0</v>
      </c>
      <c r="AR16" s="6">
        <f t="shared" ref="AR16:BC16" si="11">AR13*$B16</f>
        <v>0</v>
      </c>
      <c r="AS16" s="6">
        <f t="shared" si="11"/>
        <v>0</v>
      </c>
      <c r="AT16" s="6">
        <f t="shared" si="11"/>
        <v>0</v>
      </c>
      <c r="AU16" s="6">
        <f t="shared" si="11"/>
        <v>0</v>
      </c>
      <c r="AV16" s="6">
        <f t="shared" si="11"/>
        <v>0</v>
      </c>
      <c r="AW16" s="6">
        <f t="shared" si="11"/>
        <v>0</v>
      </c>
      <c r="AX16" s="6">
        <f t="shared" si="11"/>
        <v>0</v>
      </c>
      <c r="AY16" s="6">
        <f t="shared" si="11"/>
        <v>0</v>
      </c>
      <c r="AZ16" s="6">
        <f t="shared" si="11"/>
        <v>0</v>
      </c>
      <c r="BA16" s="6">
        <f t="shared" si="11"/>
        <v>0</v>
      </c>
      <c r="BB16" s="6">
        <f t="shared" si="11"/>
        <v>0</v>
      </c>
      <c r="BC16" s="6">
        <f t="shared" si="11"/>
        <v>0</v>
      </c>
      <c r="BD16" s="6">
        <f t="shared" ref="BD16:BO16" si="12">BD13*$B16</f>
        <v>0</v>
      </c>
      <c r="BE16" s="6">
        <f t="shared" si="12"/>
        <v>0</v>
      </c>
      <c r="BF16" s="6">
        <f t="shared" si="12"/>
        <v>0</v>
      </c>
      <c r="BG16" s="6">
        <f t="shared" si="12"/>
        <v>0</v>
      </c>
      <c r="BH16" s="6">
        <f t="shared" si="12"/>
        <v>0</v>
      </c>
      <c r="BI16" s="6">
        <f t="shared" si="12"/>
        <v>0</v>
      </c>
      <c r="BJ16" s="6">
        <f t="shared" si="12"/>
        <v>0</v>
      </c>
      <c r="BK16" s="6">
        <f t="shared" si="12"/>
        <v>0</v>
      </c>
      <c r="BL16" s="6">
        <f t="shared" si="12"/>
        <v>0</v>
      </c>
      <c r="BM16" s="6">
        <f t="shared" si="12"/>
        <v>0</v>
      </c>
      <c r="BN16" s="6">
        <f t="shared" si="12"/>
        <v>0</v>
      </c>
      <c r="BO16" s="6">
        <f t="shared" si="12"/>
        <v>0</v>
      </c>
      <c r="CB16" s="18"/>
    </row>
    <row r="17" spans="1:80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CB17" s="18"/>
    </row>
    <row r="18" spans="1:80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CB18" s="18"/>
    </row>
    <row r="19" spans="1:80" x14ac:dyDescent="0.25">
      <c r="E19" s="6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22" t="s">
        <v>63</v>
      </c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4"/>
      <c r="AF19" s="122" t="s">
        <v>63</v>
      </c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4"/>
      <c r="AR19" s="122" t="s">
        <v>63</v>
      </c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4"/>
      <c r="BD19" s="122" t="s">
        <v>63</v>
      </c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4"/>
      <c r="CB19" s="18"/>
    </row>
    <row r="20" spans="1:80" x14ac:dyDescent="0.25">
      <c r="E20" s="9"/>
      <c r="F20" s="9"/>
      <c r="G20" s="10"/>
      <c r="H20" s="9"/>
      <c r="I20" s="9"/>
      <c r="J20" s="10"/>
      <c r="K20" s="9"/>
      <c r="L20" s="9"/>
      <c r="M20" s="9"/>
      <c r="N20" s="9"/>
      <c r="O20" s="9"/>
      <c r="P20" s="9"/>
      <c r="Q20" s="10"/>
      <c r="T20" s="6"/>
      <c r="U20" s="9"/>
      <c r="V20" s="9"/>
      <c r="W20" s="10"/>
      <c r="X20" s="9"/>
      <c r="Y20" s="9"/>
      <c r="Z20" s="9"/>
      <c r="AA20" s="9"/>
      <c r="AB20" s="9"/>
      <c r="AC20" s="9"/>
      <c r="AD20" s="10">
        <f>SUM(S24:AD25)</f>
        <v>39600</v>
      </c>
      <c r="AE20" s="10"/>
      <c r="CB20" s="18"/>
    </row>
    <row r="21" spans="1:80" x14ac:dyDescent="0.25">
      <c r="A21" t="s">
        <v>0</v>
      </c>
      <c r="B21" t="s">
        <v>57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2.5</v>
      </c>
      <c r="T21">
        <v>2.5</v>
      </c>
      <c r="U21">
        <v>4.5</v>
      </c>
      <c r="V21">
        <v>4.5</v>
      </c>
      <c r="W21">
        <v>5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F21">
        <v>4</v>
      </c>
      <c r="AG21">
        <v>4</v>
      </c>
      <c r="AH21">
        <v>4</v>
      </c>
      <c r="AI21">
        <v>4</v>
      </c>
      <c r="AJ21">
        <v>4</v>
      </c>
      <c r="AK21">
        <v>4</v>
      </c>
      <c r="AL21">
        <v>4</v>
      </c>
      <c r="AM21">
        <v>4</v>
      </c>
      <c r="AN21">
        <v>4</v>
      </c>
      <c r="AO21">
        <v>4</v>
      </c>
      <c r="AP21">
        <v>4</v>
      </c>
      <c r="AQ21">
        <v>4</v>
      </c>
      <c r="AR21">
        <v>4</v>
      </c>
      <c r="AS21">
        <v>4</v>
      </c>
      <c r="AT21">
        <v>4</v>
      </c>
      <c r="AU21">
        <v>4</v>
      </c>
      <c r="AV21">
        <v>4</v>
      </c>
      <c r="AW21">
        <v>4</v>
      </c>
      <c r="AX21">
        <v>4</v>
      </c>
      <c r="AY21">
        <v>4</v>
      </c>
      <c r="AZ21">
        <v>4</v>
      </c>
      <c r="BA21">
        <v>4</v>
      </c>
      <c r="BB21">
        <v>4</v>
      </c>
      <c r="BC21">
        <v>4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1</v>
      </c>
      <c r="BN21">
        <v>1</v>
      </c>
      <c r="BO21">
        <v>1</v>
      </c>
      <c r="CB21" s="18"/>
    </row>
    <row r="22" spans="1:80" x14ac:dyDescent="0.25">
      <c r="A22" t="s">
        <v>1</v>
      </c>
      <c r="B22" t="s">
        <v>57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2.5</v>
      </c>
      <c r="T22">
        <v>2.5</v>
      </c>
      <c r="U22">
        <v>4.5</v>
      </c>
      <c r="V22">
        <v>4.5</v>
      </c>
      <c r="W22">
        <v>5</v>
      </c>
      <c r="X22">
        <v>2</v>
      </c>
      <c r="Y22">
        <v>2</v>
      </c>
      <c r="Z22">
        <v>2</v>
      </c>
      <c r="AA22">
        <v>2</v>
      </c>
      <c r="AB22">
        <v>2</v>
      </c>
      <c r="AC22">
        <v>2</v>
      </c>
      <c r="AD22">
        <v>2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2</v>
      </c>
      <c r="BE22">
        <v>2</v>
      </c>
      <c r="BF22">
        <v>2</v>
      </c>
      <c r="BG22">
        <v>2</v>
      </c>
      <c r="BH22">
        <v>2</v>
      </c>
      <c r="BI22">
        <v>2</v>
      </c>
      <c r="BJ22">
        <v>2</v>
      </c>
      <c r="BK22">
        <v>2</v>
      </c>
      <c r="BL22">
        <v>2</v>
      </c>
      <c r="BM22">
        <v>1</v>
      </c>
      <c r="BN22">
        <v>1</v>
      </c>
      <c r="BO22">
        <v>1</v>
      </c>
      <c r="CB22" s="18"/>
    </row>
    <row r="23" spans="1:80" x14ac:dyDescent="0.25">
      <c r="CB23" s="18"/>
    </row>
    <row r="24" spans="1:80" x14ac:dyDescent="0.25">
      <c r="A24" t="s">
        <v>0</v>
      </c>
      <c r="B24" s="6">
        <v>600</v>
      </c>
      <c r="C24" s="6"/>
      <c r="D24" s="6"/>
      <c r="E24" s="6"/>
      <c r="F24" s="6">
        <f>F21*$B24</f>
        <v>0</v>
      </c>
      <c r="G24" s="6">
        <f t="shared" ref="G24:BO25" si="13">G21*$B24</f>
        <v>0</v>
      </c>
      <c r="H24" s="6">
        <f t="shared" si="13"/>
        <v>0</v>
      </c>
      <c r="I24" s="6">
        <f t="shared" si="13"/>
        <v>0</v>
      </c>
      <c r="J24" s="6">
        <f t="shared" si="13"/>
        <v>0</v>
      </c>
      <c r="K24" s="6">
        <f t="shared" si="13"/>
        <v>0</v>
      </c>
      <c r="L24" s="6">
        <f t="shared" si="13"/>
        <v>0</v>
      </c>
      <c r="M24" s="6">
        <f t="shared" si="13"/>
        <v>0</v>
      </c>
      <c r="N24" s="6">
        <f t="shared" si="13"/>
        <v>0</v>
      </c>
      <c r="O24" s="6">
        <f t="shared" si="13"/>
        <v>0</v>
      </c>
      <c r="P24" s="6">
        <f t="shared" si="13"/>
        <v>0</v>
      </c>
      <c r="Q24" s="6">
        <f t="shared" si="13"/>
        <v>0</v>
      </c>
      <c r="R24" s="6">
        <f t="shared" si="13"/>
        <v>0</v>
      </c>
      <c r="S24" s="6">
        <f t="shared" si="13"/>
        <v>1500</v>
      </c>
      <c r="T24" s="6">
        <f t="shared" si="13"/>
        <v>1500</v>
      </c>
      <c r="U24" s="6">
        <f t="shared" si="13"/>
        <v>2700</v>
      </c>
      <c r="V24" s="6">
        <f t="shared" si="13"/>
        <v>2700</v>
      </c>
      <c r="W24" s="6">
        <f t="shared" si="13"/>
        <v>3000</v>
      </c>
      <c r="X24" s="6">
        <f t="shared" si="13"/>
        <v>1200</v>
      </c>
      <c r="Y24" s="6">
        <f t="shared" si="13"/>
        <v>1200</v>
      </c>
      <c r="Z24" s="6">
        <f t="shared" si="13"/>
        <v>1200</v>
      </c>
      <c r="AA24" s="6">
        <f t="shared" si="13"/>
        <v>1200</v>
      </c>
      <c r="AB24" s="6">
        <f t="shared" si="13"/>
        <v>1200</v>
      </c>
      <c r="AC24" s="6">
        <f t="shared" si="13"/>
        <v>1200</v>
      </c>
      <c r="AD24" s="6">
        <f t="shared" si="13"/>
        <v>1200</v>
      </c>
      <c r="AE24" s="6"/>
      <c r="AF24" s="6">
        <f t="shared" si="13"/>
        <v>2400</v>
      </c>
      <c r="AG24" s="6">
        <f t="shared" si="13"/>
        <v>2400</v>
      </c>
      <c r="AH24" s="6">
        <f t="shared" si="13"/>
        <v>2400</v>
      </c>
      <c r="AI24" s="6">
        <f t="shared" si="13"/>
        <v>2400</v>
      </c>
      <c r="AJ24" s="6">
        <f t="shared" si="13"/>
        <v>2400</v>
      </c>
      <c r="AK24" s="6">
        <f t="shared" si="13"/>
        <v>2400</v>
      </c>
      <c r="AL24" s="6">
        <f t="shared" si="13"/>
        <v>2400</v>
      </c>
      <c r="AM24" s="6">
        <f t="shared" si="13"/>
        <v>2400</v>
      </c>
      <c r="AN24" s="6">
        <f t="shared" si="13"/>
        <v>2400</v>
      </c>
      <c r="AO24" s="6">
        <f t="shared" si="13"/>
        <v>2400</v>
      </c>
      <c r="AP24" s="6">
        <f t="shared" si="13"/>
        <v>2400</v>
      </c>
      <c r="AQ24" s="6">
        <f t="shared" si="13"/>
        <v>2400</v>
      </c>
      <c r="AR24" s="6">
        <f t="shared" si="13"/>
        <v>2400</v>
      </c>
      <c r="AS24" s="6">
        <f t="shared" si="13"/>
        <v>2400</v>
      </c>
      <c r="AT24" s="6">
        <f t="shared" si="13"/>
        <v>2400</v>
      </c>
      <c r="AU24" s="6">
        <f t="shared" si="13"/>
        <v>2400</v>
      </c>
      <c r="AV24" s="6">
        <f t="shared" si="13"/>
        <v>2400</v>
      </c>
      <c r="AW24" s="6">
        <f t="shared" si="13"/>
        <v>2400</v>
      </c>
      <c r="AX24" s="6">
        <f t="shared" si="13"/>
        <v>2400</v>
      </c>
      <c r="AY24" s="6">
        <f t="shared" si="13"/>
        <v>2400</v>
      </c>
      <c r="AZ24" s="6">
        <f t="shared" si="13"/>
        <v>2400</v>
      </c>
      <c r="BA24" s="6">
        <f t="shared" si="13"/>
        <v>2400</v>
      </c>
      <c r="BB24" s="6">
        <f t="shared" si="13"/>
        <v>2400</v>
      </c>
      <c r="BC24" s="6">
        <f t="shared" si="13"/>
        <v>2400</v>
      </c>
      <c r="BD24" s="6">
        <f t="shared" si="13"/>
        <v>1200</v>
      </c>
      <c r="BE24" s="6">
        <f t="shared" si="13"/>
        <v>1200</v>
      </c>
      <c r="BF24" s="6">
        <f t="shared" si="13"/>
        <v>1200</v>
      </c>
      <c r="BG24" s="6">
        <f t="shared" si="13"/>
        <v>1200</v>
      </c>
      <c r="BH24" s="6">
        <f t="shared" si="13"/>
        <v>1200</v>
      </c>
      <c r="BI24" s="6">
        <f t="shared" si="13"/>
        <v>1200</v>
      </c>
      <c r="BJ24" s="6">
        <f t="shared" si="13"/>
        <v>1200</v>
      </c>
      <c r="BK24" s="6">
        <f t="shared" si="13"/>
        <v>1200</v>
      </c>
      <c r="BL24" s="6">
        <f t="shared" si="13"/>
        <v>1200</v>
      </c>
      <c r="BM24" s="6">
        <f t="shared" si="13"/>
        <v>600</v>
      </c>
      <c r="BN24" s="6">
        <f t="shared" si="13"/>
        <v>600</v>
      </c>
      <c r="BO24" s="6">
        <f t="shared" si="13"/>
        <v>600</v>
      </c>
      <c r="CB24" s="18"/>
    </row>
    <row r="25" spans="1:80" x14ac:dyDescent="0.25">
      <c r="A25" t="s">
        <v>1</v>
      </c>
      <c r="B25" s="6">
        <v>600</v>
      </c>
      <c r="C25" s="6"/>
      <c r="D25" s="6"/>
      <c r="E25" s="6"/>
      <c r="F25" s="6">
        <f>F22*$B25</f>
        <v>0</v>
      </c>
      <c r="G25" s="6">
        <f t="shared" ref="G25:P25" si="14">G22*$B25</f>
        <v>0</v>
      </c>
      <c r="H25" s="6">
        <f t="shared" si="14"/>
        <v>0</v>
      </c>
      <c r="I25" s="6">
        <f t="shared" si="14"/>
        <v>0</v>
      </c>
      <c r="J25" s="6">
        <f t="shared" si="14"/>
        <v>0</v>
      </c>
      <c r="K25" s="6">
        <f t="shared" si="14"/>
        <v>0</v>
      </c>
      <c r="L25" s="6">
        <f t="shared" si="14"/>
        <v>0</v>
      </c>
      <c r="M25" s="6">
        <f t="shared" si="14"/>
        <v>0</v>
      </c>
      <c r="N25" s="6">
        <f t="shared" si="14"/>
        <v>0</v>
      </c>
      <c r="O25" s="6">
        <f t="shared" si="14"/>
        <v>0</v>
      </c>
      <c r="P25" s="6">
        <f t="shared" si="14"/>
        <v>0</v>
      </c>
      <c r="Q25" s="6">
        <f t="shared" si="13"/>
        <v>0</v>
      </c>
      <c r="R25" s="6">
        <f t="shared" si="13"/>
        <v>0</v>
      </c>
      <c r="S25" s="6">
        <f t="shared" si="13"/>
        <v>1500</v>
      </c>
      <c r="T25" s="6">
        <f t="shared" si="13"/>
        <v>1500</v>
      </c>
      <c r="U25" s="6">
        <f t="shared" si="13"/>
        <v>2700</v>
      </c>
      <c r="V25" s="6">
        <f t="shared" si="13"/>
        <v>2700</v>
      </c>
      <c r="W25" s="6">
        <f t="shared" si="13"/>
        <v>3000</v>
      </c>
      <c r="X25" s="6">
        <f t="shared" si="13"/>
        <v>1200</v>
      </c>
      <c r="Y25" s="6">
        <f t="shared" si="13"/>
        <v>1200</v>
      </c>
      <c r="Z25" s="6">
        <f t="shared" si="13"/>
        <v>1200</v>
      </c>
      <c r="AA25" s="6">
        <f t="shared" si="13"/>
        <v>1200</v>
      </c>
      <c r="AB25" s="6">
        <f t="shared" si="13"/>
        <v>1200</v>
      </c>
      <c r="AC25" s="6">
        <f t="shared" si="13"/>
        <v>1200</v>
      </c>
      <c r="AD25" s="6">
        <f t="shared" si="13"/>
        <v>1200</v>
      </c>
      <c r="AE25" s="6"/>
      <c r="AF25" s="6">
        <f t="shared" si="13"/>
        <v>2400</v>
      </c>
      <c r="AG25" s="6">
        <f t="shared" si="13"/>
        <v>2400</v>
      </c>
      <c r="AH25" s="6">
        <f t="shared" si="13"/>
        <v>2400</v>
      </c>
      <c r="AI25" s="6">
        <f t="shared" si="13"/>
        <v>2400</v>
      </c>
      <c r="AJ25" s="6">
        <f t="shared" si="13"/>
        <v>2400</v>
      </c>
      <c r="AK25" s="6">
        <f t="shared" si="13"/>
        <v>2400</v>
      </c>
      <c r="AL25" s="6">
        <f t="shared" si="13"/>
        <v>2400</v>
      </c>
      <c r="AM25" s="6">
        <f t="shared" si="13"/>
        <v>2400</v>
      </c>
      <c r="AN25" s="6">
        <f t="shared" si="13"/>
        <v>2400</v>
      </c>
      <c r="AO25" s="6">
        <f t="shared" si="13"/>
        <v>2400</v>
      </c>
      <c r="AP25" s="6">
        <f t="shared" si="13"/>
        <v>2400</v>
      </c>
      <c r="AQ25" s="6">
        <f t="shared" si="13"/>
        <v>2400</v>
      </c>
      <c r="AR25" s="6">
        <f t="shared" si="13"/>
        <v>2400</v>
      </c>
      <c r="AS25" s="6">
        <f t="shared" si="13"/>
        <v>2400</v>
      </c>
      <c r="AT25" s="6">
        <f t="shared" si="13"/>
        <v>2400</v>
      </c>
      <c r="AU25" s="6">
        <f t="shared" si="13"/>
        <v>2400</v>
      </c>
      <c r="AV25" s="6">
        <f t="shared" si="13"/>
        <v>2400</v>
      </c>
      <c r="AW25" s="6">
        <f t="shared" si="13"/>
        <v>2400</v>
      </c>
      <c r="AX25" s="6">
        <f t="shared" si="13"/>
        <v>2400</v>
      </c>
      <c r="AY25" s="6">
        <f t="shared" si="13"/>
        <v>2400</v>
      </c>
      <c r="AZ25" s="6">
        <f t="shared" si="13"/>
        <v>2400</v>
      </c>
      <c r="BA25" s="6">
        <f t="shared" si="13"/>
        <v>2400</v>
      </c>
      <c r="BB25" s="6">
        <f t="shared" si="13"/>
        <v>2400</v>
      </c>
      <c r="BC25" s="6">
        <f t="shared" si="13"/>
        <v>2400</v>
      </c>
      <c r="BD25" s="6">
        <f t="shared" si="13"/>
        <v>1200</v>
      </c>
      <c r="BE25" s="6">
        <f t="shared" si="13"/>
        <v>1200</v>
      </c>
      <c r="BF25" s="6">
        <f t="shared" si="13"/>
        <v>1200</v>
      </c>
      <c r="BG25" s="6">
        <f t="shared" si="13"/>
        <v>1200</v>
      </c>
      <c r="BH25" s="6">
        <f t="shared" si="13"/>
        <v>1200</v>
      </c>
      <c r="BI25" s="6">
        <f t="shared" si="13"/>
        <v>1200</v>
      </c>
      <c r="BJ25" s="6">
        <f t="shared" si="13"/>
        <v>1200</v>
      </c>
      <c r="BK25" s="6">
        <f t="shared" si="13"/>
        <v>1200</v>
      </c>
      <c r="BL25" s="6">
        <f t="shared" si="13"/>
        <v>1200</v>
      </c>
      <c r="BM25" s="6">
        <f t="shared" si="13"/>
        <v>600</v>
      </c>
      <c r="BN25" s="6">
        <f t="shared" si="13"/>
        <v>600</v>
      </c>
      <c r="BO25" s="6">
        <f t="shared" si="13"/>
        <v>600</v>
      </c>
      <c r="CB25" s="18"/>
    </row>
    <row r="26" spans="1:80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CB26" s="18"/>
    </row>
    <row r="27" spans="1:80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CB27" s="18"/>
    </row>
    <row r="28" spans="1:80" x14ac:dyDescent="0.25">
      <c r="CB28" s="18"/>
    </row>
    <row r="29" spans="1:80" x14ac:dyDescent="0.25">
      <c r="A29" s="2" t="s">
        <v>74</v>
      </c>
      <c r="E29" s="11">
        <f>SUM(C34:E35)</f>
        <v>0</v>
      </c>
      <c r="R29" s="11">
        <f>SUM(F34:R35)</f>
        <v>6405</v>
      </c>
      <c r="AE29" s="11">
        <f>SUM(S34:AE35)</f>
        <v>1830</v>
      </c>
      <c r="AQ29" s="11">
        <f>SUM(AF34:AQ35)</f>
        <v>0</v>
      </c>
      <c r="BC29" s="11">
        <f>SUM(AR34:BC35)</f>
        <v>0</v>
      </c>
      <c r="BO29" s="11">
        <f>SUM(BD34:BO35)</f>
        <v>0</v>
      </c>
      <c r="CB29" s="18"/>
    </row>
    <row r="30" spans="1:80" x14ac:dyDescent="0.25">
      <c r="CB30" s="18"/>
    </row>
    <row r="31" spans="1:80" x14ac:dyDescent="0.25">
      <c r="A31" t="s">
        <v>0</v>
      </c>
      <c r="B31" t="s">
        <v>57</v>
      </c>
      <c r="O31">
        <v>3.5</v>
      </c>
      <c r="P31">
        <v>3.5</v>
      </c>
      <c r="Q31">
        <v>3.5</v>
      </c>
      <c r="S31">
        <v>3</v>
      </c>
      <c r="CB31" s="18"/>
    </row>
    <row r="32" spans="1:80" x14ac:dyDescent="0.25">
      <c r="A32" t="s">
        <v>1</v>
      </c>
      <c r="B32" t="s">
        <v>57</v>
      </c>
      <c r="CB32" s="18"/>
    </row>
    <row r="33" spans="1:80" x14ac:dyDescent="0.25">
      <c r="CB33" s="18"/>
    </row>
    <row r="34" spans="1:80" x14ac:dyDescent="0.25">
      <c r="A34" t="s">
        <v>0</v>
      </c>
      <c r="B34" s="6">
        <v>610</v>
      </c>
      <c r="C34" s="6"/>
      <c r="D34" s="6"/>
      <c r="E34" s="6"/>
      <c r="F34" s="6">
        <f>F31*$B34</f>
        <v>0</v>
      </c>
      <c r="G34" s="6">
        <f t="shared" ref="G34:R34" si="15">G31*$B34</f>
        <v>0</v>
      </c>
      <c r="H34" s="6">
        <f t="shared" si="15"/>
        <v>0</v>
      </c>
      <c r="I34" s="6">
        <f t="shared" si="15"/>
        <v>0</v>
      </c>
      <c r="J34" s="6">
        <f t="shared" si="15"/>
        <v>0</v>
      </c>
      <c r="K34" s="6">
        <f t="shared" si="15"/>
        <v>0</v>
      </c>
      <c r="L34" s="6">
        <f t="shared" si="15"/>
        <v>0</v>
      </c>
      <c r="M34" s="6">
        <f t="shared" si="15"/>
        <v>0</v>
      </c>
      <c r="N34" s="6">
        <f t="shared" si="15"/>
        <v>0</v>
      </c>
      <c r="O34" s="6">
        <f t="shared" si="15"/>
        <v>2135</v>
      </c>
      <c r="P34" s="6">
        <f t="shared" si="15"/>
        <v>2135</v>
      </c>
      <c r="Q34" s="6">
        <f t="shared" ref="Q34" si="16">Q31*$B34</f>
        <v>2135</v>
      </c>
      <c r="R34" s="6">
        <f t="shared" si="15"/>
        <v>0</v>
      </c>
      <c r="S34" s="6">
        <f t="shared" ref="S34:AC34" si="17">S31*$B34</f>
        <v>1830</v>
      </c>
      <c r="T34" s="6">
        <f t="shared" si="17"/>
        <v>0</v>
      </c>
      <c r="U34" s="6">
        <f t="shared" si="17"/>
        <v>0</v>
      </c>
      <c r="V34" s="6">
        <f t="shared" si="17"/>
        <v>0</v>
      </c>
      <c r="W34" s="6">
        <f t="shared" si="17"/>
        <v>0</v>
      </c>
      <c r="X34" s="6">
        <f t="shared" si="17"/>
        <v>0</v>
      </c>
      <c r="Y34" s="6">
        <f t="shared" si="17"/>
        <v>0</v>
      </c>
      <c r="Z34" s="6">
        <f t="shared" si="17"/>
        <v>0</v>
      </c>
      <c r="AA34" s="6">
        <f t="shared" si="17"/>
        <v>0</v>
      </c>
      <c r="AB34" s="6">
        <f t="shared" si="17"/>
        <v>0</v>
      </c>
      <c r="AC34" s="6">
        <f t="shared" si="17"/>
        <v>0</v>
      </c>
      <c r="AD34" s="6">
        <f t="shared" ref="AD34" si="18">AD31*$B34</f>
        <v>0</v>
      </c>
      <c r="AE34" s="6"/>
      <c r="AF34" s="6">
        <f t="shared" ref="AF34:AQ35" si="19">AF31*$B34</f>
        <v>0</v>
      </c>
      <c r="AG34" s="6">
        <f t="shared" si="19"/>
        <v>0</v>
      </c>
      <c r="AH34" s="6">
        <f t="shared" si="19"/>
        <v>0</v>
      </c>
      <c r="AI34" s="6">
        <f t="shared" si="19"/>
        <v>0</v>
      </c>
      <c r="AJ34" s="6">
        <f t="shared" si="19"/>
        <v>0</v>
      </c>
      <c r="AK34" s="6">
        <f t="shared" si="19"/>
        <v>0</v>
      </c>
      <c r="AL34" s="6">
        <f t="shared" si="19"/>
        <v>0</v>
      </c>
      <c r="AM34" s="6">
        <f t="shared" si="19"/>
        <v>0</v>
      </c>
      <c r="AN34" s="6">
        <f t="shared" si="19"/>
        <v>0</v>
      </c>
      <c r="AO34" s="6">
        <f t="shared" si="19"/>
        <v>0</v>
      </c>
      <c r="AP34" s="6">
        <f t="shared" si="19"/>
        <v>0</v>
      </c>
      <c r="AQ34" s="6">
        <f t="shared" si="19"/>
        <v>0</v>
      </c>
      <c r="AR34" s="6">
        <f t="shared" ref="AR34:BC34" si="20">AR31*$B34</f>
        <v>0</v>
      </c>
      <c r="AS34" s="6">
        <f t="shared" si="20"/>
        <v>0</v>
      </c>
      <c r="AT34" s="6">
        <f t="shared" si="20"/>
        <v>0</v>
      </c>
      <c r="AU34" s="6">
        <f t="shared" si="20"/>
        <v>0</v>
      </c>
      <c r="AV34" s="6">
        <f t="shared" si="20"/>
        <v>0</v>
      </c>
      <c r="AW34" s="6">
        <f t="shared" si="20"/>
        <v>0</v>
      </c>
      <c r="AX34" s="6">
        <f t="shared" si="20"/>
        <v>0</v>
      </c>
      <c r="AY34" s="6">
        <f t="shared" si="20"/>
        <v>0</v>
      </c>
      <c r="AZ34" s="6">
        <f t="shared" si="20"/>
        <v>0</v>
      </c>
      <c r="BA34" s="6">
        <f t="shared" si="20"/>
        <v>0</v>
      </c>
      <c r="BB34" s="6">
        <f t="shared" si="20"/>
        <v>0</v>
      </c>
      <c r="BC34" s="6">
        <f t="shared" si="20"/>
        <v>0</v>
      </c>
      <c r="BD34" s="6">
        <f t="shared" ref="BD34:BO34" si="21">BD31*$B34</f>
        <v>0</v>
      </c>
      <c r="BE34" s="6">
        <f t="shared" si="21"/>
        <v>0</v>
      </c>
      <c r="BF34" s="6">
        <f t="shared" si="21"/>
        <v>0</v>
      </c>
      <c r="BG34" s="6">
        <f t="shared" si="21"/>
        <v>0</v>
      </c>
      <c r="BH34" s="6">
        <f t="shared" si="21"/>
        <v>0</v>
      </c>
      <c r="BI34" s="6">
        <f t="shared" si="21"/>
        <v>0</v>
      </c>
      <c r="BJ34" s="6">
        <f t="shared" si="21"/>
        <v>0</v>
      </c>
      <c r="BK34" s="6">
        <f t="shared" si="21"/>
        <v>0</v>
      </c>
      <c r="BL34" s="6">
        <f t="shared" si="21"/>
        <v>0</v>
      </c>
      <c r="BM34" s="6">
        <f t="shared" si="21"/>
        <v>0</v>
      </c>
      <c r="BN34" s="6">
        <f t="shared" si="21"/>
        <v>0</v>
      </c>
      <c r="BO34" s="6">
        <f t="shared" si="21"/>
        <v>0</v>
      </c>
      <c r="CB34" s="18"/>
    </row>
    <row r="35" spans="1:80" x14ac:dyDescent="0.25">
      <c r="A35" t="s">
        <v>1</v>
      </c>
      <c r="B35" s="6">
        <v>610</v>
      </c>
      <c r="C35" s="6"/>
      <c r="D35" s="6"/>
      <c r="E35" s="6"/>
      <c r="F35" s="6">
        <f>F32*$B35</f>
        <v>0</v>
      </c>
      <c r="G35" s="6">
        <f t="shared" ref="G35:R35" si="22">G32*$B35</f>
        <v>0</v>
      </c>
      <c r="H35" s="6">
        <f t="shared" si="22"/>
        <v>0</v>
      </c>
      <c r="I35" s="6">
        <f t="shared" si="22"/>
        <v>0</v>
      </c>
      <c r="J35" s="6">
        <f t="shared" si="22"/>
        <v>0</v>
      </c>
      <c r="K35" s="6">
        <f t="shared" si="22"/>
        <v>0</v>
      </c>
      <c r="L35" s="6">
        <f t="shared" si="22"/>
        <v>0</v>
      </c>
      <c r="M35" s="6">
        <f t="shared" si="22"/>
        <v>0</v>
      </c>
      <c r="N35" s="6">
        <f t="shared" si="22"/>
        <v>0</v>
      </c>
      <c r="O35" s="6">
        <f t="shared" si="22"/>
        <v>0</v>
      </c>
      <c r="P35" s="6">
        <f t="shared" si="22"/>
        <v>0</v>
      </c>
      <c r="Q35" s="6">
        <f t="shared" ref="Q35" si="23">Q32*$B35</f>
        <v>0</v>
      </c>
      <c r="R35" s="6">
        <f t="shared" si="22"/>
        <v>0</v>
      </c>
      <c r="S35" s="6">
        <f t="shared" ref="S35:AC35" si="24">S32*$B35</f>
        <v>0</v>
      </c>
      <c r="T35" s="6">
        <f t="shared" si="24"/>
        <v>0</v>
      </c>
      <c r="U35" s="6">
        <f t="shared" si="24"/>
        <v>0</v>
      </c>
      <c r="V35" s="6">
        <f t="shared" si="24"/>
        <v>0</v>
      </c>
      <c r="W35" s="6">
        <f t="shared" si="24"/>
        <v>0</v>
      </c>
      <c r="X35" s="6">
        <f t="shared" si="24"/>
        <v>0</v>
      </c>
      <c r="Y35" s="6">
        <f t="shared" si="24"/>
        <v>0</v>
      </c>
      <c r="Z35" s="6">
        <f t="shared" si="24"/>
        <v>0</v>
      </c>
      <c r="AA35" s="6">
        <f t="shared" si="24"/>
        <v>0</v>
      </c>
      <c r="AB35" s="6">
        <f t="shared" si="24"/>
        <v>0</v>
      </c>
      <c r="AC35" s="6">
        <f t="shared" si="24"/>
        <v>0</v>
      </c>
      <c r="AD35" s="6">
        <f t="shared" ref="AD35" si="25">AD32*$B35</f>
        <v>0</v>
      </c>
      <c r="AE35" s="6"/>
      <c r="AF35" s="6">
        <f t="shared" si="19"/>
        <v>0</v>
      </c>
      <c r="AG35" s="6">
        <f t="shared" si="19"/>
        <v>0</v>
      </c>
      <c r="AH35" s="6">
        <f t="shared" si="19"/>
        <v>0</v>
      </c>
      <c r="AI35" s="6">
        <f t="shared" si="19"/>
        <v>0</v>
      </c>
      <c r="AJ35" s="6">
        <f t="shared" si="19"/>
        <v>0</v>
      </c>
      <c r="AK35" s="6">
        <f t="shared" si="19"/>
        <v>0</v>
      </c>
      <c r="AL35" s="6">
        <f t="shared" si="19"/>
        <v>0</v>
      </c>
      <c r="AM35" s="6">
        <f t="shared" si="19"/>
        <v>0</v>
      </c>
      <c r="AN35" s="6">
        <f t="shared" si="19"/>
        <v>0</v>
      </c>
      <c r="AO35" s="6">
        <f t="shared" si="19"/>
        <v>0</v>
      </c>
      <c r="AP35" s="6">
        <f t="shared" si="19"/>
        <v>0</v>
      </c>
      <c r="AQ35" s="6">
        <f t="shared" si="19"/>
        <v>0</v>
      </c>
      <c r="AR35" s="6">
        <f t="shared" ref="AR35:BC35" si="26">AR32*$B35</f>
        <v>0</v>
      </c>
      <c r="AS35" s="6">
        <f t="shared" si="26"/>
        <v>0</v>
      </c>
      <c r="AT35" s="6">
        <f t="shared" si="26"/>
        <v>0</v>
      </c>
      <c r="AU35" s="6">
        <f t="shared" si="26"/>
        <v>0</v>
      </c>
      <c r="AV35" s="6">
        <f t="shared" si="26"/>
        <v>0</v>
      </c>
      <c r="AW35" s="6">
        <f t="shared" si="26"/>
        <v>0</v>
      </c>
      <c r="AX35" s="6">
        <f t="shared" si="26"/>
        <v>0</v>
      </c>
      <c r="AY35" s="6">
        <f t="shared" si="26"/>
        <v>0</v>
      </c>
      <c r="AZ35" s="6">
        <f t="shared" si="26"/>
        <v>0</v>
      </c>
      <c r="BA35" s="6">
        <f t="shared" si="26"/>
        <v>0</v>
      </c>
      <c r="BB35" s="6">
        <f t="shared" si="26"/>
        <v>0</v>
      </c>
      <c r="BC35" s="6">
        <f t="shared" si="26"/>
        <v>0</v>
      </c>
      <c r="BD35" s="6">
        <f t="shared" ref="BD35:BO35" si="27">BD32*$B35</f>
        <v>0</v>
      </c>
      <c r="BE35" s="6">
        <f t="shared" si="27"/>
        <v>0</v>
      </c>
      <c r="BF35" s="6">
        <f t="shared" si="27"/>
        <v>0</v>
      </c>
      <c r="BG35" s="6">
        <f t="shared" si="27"/>
        <v>0</v>
      </c>
      <c r="BH35" s="6">
        <f t="shared" si="27"/>
        <v>0</v>
      </c>
      <c r="BI35" s="6">
        <f t="shared" si="27"/>
        <v>0</v>
      </c>
      <c r="BJ35" s="6">
        <f t="shared" si="27"/>
        <v>0</v>
      </c>
      <c r="BK35" s="6">
        <f t="shared" si="27"/>
        <v>0</v>
      </c>
      <c r="BL35" s="6">
        <f t="shared" si="27"/>
        <v>0</v>
      </c>
      <c r="BM35" s="6">
        <f t="shared" si="27"/>
        <v>0</v>
      </c>
      <c r="BN35" s="6">
        <f t="shared" si="27"/>
        <v>0</v>
      </c>
      <c r="BO35" s="6">
        <f t="shared" si="27"/>
        <v>0</v>
      </c>
      <c r="CB35" s="18"/>
    </row>
    <row r="36" spans="1:80" x14ac:dyDescent="0.25">
      <c r="CB36" s="18"/>
    </row>
    <row r="37" spans="1:80" x14ac:dyDescent="0.25">
      <c r="A37" s="2" t="s">
        <v>75</v>
      </c>
      <c r="E37" s="11">
        <f>SUM(C42:E43)</f>
        <v>0</v>
      </c>
      <c r="R37" s="11">
        <f>SUM(F42:R43)</f>
        <v>1830</v>
      </c>
      <c r="AE37" s="11">
        <f>SUM(S42:AE43)</f>
        <v>6100</v>
      </c>
      <c r="AQ37" s="11">
        <f>SUM(AF42:AQ43)</f>
        <v>4880</v>
      </c>
      <c r="BC37" s="11">
        <f>SUM(AR42:BC43)</f>
        <v>4880</v>
      </c>
      <c r="BO37" s="11">
        <f>SUM(BD42:BO43)</f>
        <v>4880</v>
      </c>
      <c r="CB37" s="18"/>
    </row>
    <row r="38" spans="1:80" x14ac:dyDescent="0.25">
      <c r="CB38" s="18"/>
    </row>
    <row r="39" spans="1:80" x14ac:dyDescent="0.25">
      <c r="A39" t="s">
        <v>0</v>
      </c>
      <c r="B39" t="s">
        <v>57</v>
      </c>
      <c r="O39">
        <v>1</v>
      </c>
      <c r="P39">
        <v>1</v>
      </c>
      <c r="Q39">
        <v>1</v>
      </c>
      <c r="S39">
        <v>1</v>
      </c>
      <c r="T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F39">
        <v>1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R39">
        <v>1</v>
      </c>
      <c r="AS39">
        <v>1</v>
      </c>
      <c r="AT39">
        <v>1</v>
      </c>
      <c r="AU39">
        <v>1</v>
      </c>
      <c r="AV39">
        <v>1</v>
      </c>
      <c r="AW39">
        <v>1</v>
      </c>
      <c r="AX39">
        <v>1</v>
      </c>
      <c r="AY39">
        <v>1</v>
      </c>
      <c r="BD39">
        <v>1</v>
      </c>
      <c r="BE39">
        <v>1</v>
      </c>
      <c r="BF39">
        <v>1</v>
      </c>
      <c r="BG39">
        <v>1</v>
      </c>
      <c r="BH39">
        <v>1</v>
      </c>
      <c r="BI39">
        <v>1</v>
      </c>
      <c r="BJ39">
        <v>1</v>
      </c>
      <c r="BK39">
        <v>1</v>
      </c>
      <c r="CB39" s="18"/>
    </row>
    <row r="40" spans="1:80" x14ac:dyDescent="0.25">
      <c r="A40" t="s">
        <v>1</v>
      </c>
      <c r="B40" t="s">
        <v>57</v>
      </c>
      <c r="CB40" s="18"/>
    </row>
    <row r="41" spans="1:80" x14ac:dyDescent="0.25">
      <c r="CB41" s="18"/>
    </row>
    <row r="42" spans="1:80" x14ac:dyDescent="0.25">
      <c r="A42" t="s">
        <v>0</v>
      </c>
      <c r="B42" s="6">
        <v>610</v>
      </c>
      <c r="C42" s="6"/>
      <c r="D42" s="6"/>
      <c r="E42" s="6"/>
      <c r="F42" s="6">
        <f>F39*$B42</f>
        <v>0</v>
      </c>
      <c r="G42" s="6">
        <f t="shared" ref="G42:R42" si="28">G39*$B42</f>
        <v>0</v>
      </c>
      <c r="H42" s="6">
        <f t="shared" si="28"/>
        <v>0</v>
      </c>
      <c r="I42" s="6">
        <f t="shared" si="28"/>
        <v>0</v>
      </c>
      <c r="J42" s="6">
        <f t="shared" si="28"/>
        <v>0</v>
      </c>
      <c r="K42" s="6">
        <f t="shared" si="28"/>
        <v>0</v>
      </c>
      <c r="L42" s="6">
        <f t="shared" si="28"/>
        <v>0</v>
      </c>
      <c r="M42" s="6">
        <f t="shared" si="28"/>
        <v>0</v>
      </c>
      <c r="N42" s="6">
        <f t="shared" si="28"/>
        <v>0</v>
      </c>
      <c r="O42" s="6">
        <f t="shared" si="28"/>
        <v>610</v>
      </c>
      <c r="P42" s="6">
        <f t="shared" si="28"/>
        <v>610</v>
      </c>
      <c r="Q42" s="6">
        <f t="shared" ref="Q42" si="29">Q39*$B42</f>
        <v>610</v>
      </c>
      <c r="R42" s="6">
        <f t="shared" si="28"/>
        <v>0</v>
      </c>
      <c r="S42" s="6">
        <f t="shared" ref="S42:AC42" si="30">S39*$B42</f>
        <v>610</v>
      </c>
      <c r="T42" s="6">
        <f t="shared" si="30"/>
        <v>610</v>
      </c>
      <c r="U42" s="6">
        <f t="shared" si="30"/>
        <v>0</v>
      </c>
      <c r="V42" s="6">
        <f t="shared" si="30"/>
        <v>0</v>
      </c>
      <c r="W42" s="6">
        <f t="shared" si="30"/>
        <v>610</v>
      </c>
      <c r="X42" s="6">
        <f t="shared" si="30"/>
        <v>610</v>
      </c>
      <c r="Y42" s="6">
        <f t="shared" si="30"/>
        <v>610</v>
      </c>
      <c r="Z42" s="6">
        <f t="shared" si="30"/>
        <v>610</v>
      </c>
      <c r="AA42" s="6">
        <f t="shared" si="30"/>
        <v>610</v>
      </c>
      <c r="AB42" s="6">
        <f t="shared" si="30"/>
        <v>610</v>
      </c>
      <c r="AC42" s="6">
        <f t="shared" si="30"/>
        <v>610</v>
      </c>
      <c r="AD42" s="6">
        <f t="shared" ref="AD42" si="31">AD39*$B42</f>
        <v>610</v>
      </c>
      <c r="AE42" s="6"/>
      <c r="AF42" s="6">
        <f t="shared" ref="AF42:AQ43" si="32">AF39*$B42</f>
        <v>610</v>
      </c>
      <c r="AG42" s="6">
        <f t="shared" si="32"/>
        <v>610</v>
      </c>
      <c r="AH42" s="6">
        <f t="shared" si="32"/>
        <v>610</v>
      </c>
      <c r="AI42" s="6">
        <f t="shared" si="32"/>
        <v>610</v>
      </c>
      <c r="AJ42" s="6">
        <f t="shared" si="32"/>
        <v>610</v>
      </c>
      <c r="AK42" s="6">
        <f t="shared" si="32"/>
        <v>610</v>
      </c>
      <c r="AL42" s="6">
        <f t="shared" si="32"/>
        <v>610</v>
      </c>
      <c r="AM42" s="6">
        <f t="shared" si="32"/>
        <v>610</v>
      </c>
      <c r="AN42" s="6">
        <f t="shared" si="32"/>
        <v>0</v>
      </c>
      <c r="AO42" s="6">
        <f t="shared" si="32"/>
        <v>0</v>
      </c>
      <c r="AP42" s="6">
        <f t="shared" si="32"/>
        <v>0</v>
      </c>
      <c r="AQ42" s="6">
        <f t="shared" si="32"/>
        <v>0</v>
      </c>
      <c r="AR42" s="6">
        <f t="shared" ref="AR42:BC42" si="33">AR39*$B42</f>
        <v>610</v>
      </c>
      <c r="AS42" s="6">
        <f t="shared" si="33"/>
        <v>610</v>
      </c>
      <c r="AT42" s="6">
        <f t="shared" si="33"/>
        <v>610</v>
      </c>
      <c r="AU42" s="6">
        <f t="shared" si="33"/>
        <v>610</v>
      </c>
      <c r="AV42" s="6">
        <f t="shared" si="33"/>
        <v>610</v>
      </c>
      <c r="AW42" s="6">
        <f t="shared" si="33"/>
        <v>610</v>
      </c>
      <c r="AX42" s="6">
        <f t="shared" si="33"/>
        <v>610</v>
      </c>
      <c r="AY42" s="6">
        <f t="shared" si="33"/>
        <v>610</v>
      </c>
      <c r="AZ42" s="6">
        <f t="shared" si="33"/>
        <v>0</v>
      </c>
      <c r="BA42" s="6">
        <f t="shared" si="33"/>
        <v>0</v>
      </c>
      <c r="BB42" s="6">
        <f t="shared" si="33"/>
        <v>0</v>
      </c>
      <c r="BC42" s="6">
        <f t="shared" si="33"/>
        <v>0</v>
      </c>
      <c r="BD42" s="6">
        <f t="shared" ref="BD42:BO42" si="34">BD39*$B42</f>
        <v>610</v>
      </c>
      <c r="BE42" s="6">
        <f t="shared" si="34"/>
        <v>610</v>
      </c>
      <c r="BF42" s="6">
        <f t="shared" si="34"/>
        <v>610</v>
      </c>
      <c r="BG42" s="6">
        <f t="shared" si="34"/>
        <v>610</v>
      </c>
      <c r="BH42" s="6">
        <f t="shared" si="34"/>
        <v>610</v>
      </c>
      <c r="BI42" s="6">
        <f t="shared" si="34"/>
        <v>610</v>
      </c>
      <c r="BJ42" s="6">
        <f t="shared" si="34"/>
        <v>610</v>
      </c>
      <c r="BK42" s="6">
        <f t="shared" si="34"/>
        <v>610</v>
      </c>
      <c r="BL42" s="6">
        <f t="shared" si="34"/>
        <v>0</v>
      </c>
      <c r="BM42" s="6">
        <f t="shared" si="34"/>
        <v>0</v>
      </c>
      <c r="BN42" s="6">
        <f t="shared" si="34"/>
        <v>0</v>
      </c>
      <c r="BO42" s="6">
        <f t="shared" si="34"/>
        <v>0</v>
      </c>
      <c r="CB42" s="18"/>
    </row>
    <row r="43" spans="1:80" x14ac:dyDescent="0.25">
      <c r="A43" t="s">
        <v>1</v>
      </c>
      <c r="B43" s="6">
        <v>610</v>
      </c>
      <c r="C43" s="6"/>
      <c r="D43" s="6"/>
      <c r="E43" s="6"/>
      <c r="F43" s="6">
        <f>F40*$B43</f>
        <v>0</v>
      </c>
      <c r="G43" s="6">
        <f t="shared" ref="G43:R43" si="35">G40*$B43</f>
        <v>0</v>
      </c>
      <c r="H43" s="6">
        <f t="shared" si="35"/>
        <v>0</v>
      </c>
      <c r="I43" s="6">
        <f t="shared" si="35"/>
        <v>0</v>
      </c>
      <c r="J43" s="6">
        <f t="shared" si="35"/>
        <v>0</v>
      </c>
      <c r="K43" s="6">
        <f t="shared" si="35"/>
        <v>0</v>
      </c>
      <c r="L43" s="6">
        <f t="shared" si="35"/>
        <v>0</v>
      </c>
      <c r="M43" s="6">
        <f t="shared" si="35"/>
        <v>0</v>
      </c>
      <c r="N43" s="6">
        <f t="shared" si="35"/>
        <v>0</v>
      </c>
      <c r="O43" s="6">
        <f t="shared" si="35"/>
        <v>0</v>
      </c>
      <c r="P43" s="6">
        <f t="shared" si="35"/>
        <v>0</v>
      </c>
      <c r="Q43" s="6">
        <f t="shared" ref="Q43" si="36">Q40*$B43</f>
        <v>0</v>
      </c>
      <c r="R43" s="6">
        <f t="shared" si="35"/>
        <v>0</v>
      </c>
      <c r="S43" s="6">
        <f t="shared" ref="S43:AC43" si="37">S40*$B43</f>
        <v>0</v>
      </c>
      <c r="T43" s="6">
        <f t="shared" si="37"/>
        <v>0</v>
      </c>
      <c r="U43" s="6">
        <f t="shared" si="37"/>
        <v>0</v>
      </c>
      <c r="V43" s="6">
        <f t="shared" si="37"/>
        <v>0</v>
      </c>
      <c r="W43" s="6">
        <f t="shared" si="37"/>
        <v>0</v>
      </c>
      <c r="X43" s="6">
        <f t="shared" si="37"/>
        <v>0</v>
      </c>
      <c r="Y43" s="6">
        <f t="shared" si="37"/>
        <v>0</v>
      </c>
      <c r="Z43" s="6">
        <f t="shared" si="37"/>
        <v>0</v>
      </c>
      <c r="AA43" s="6">
        <f t="shared" si="37"/>
        <v>0</v>
      </c>
      <c r="AB43" s="6">
        <f t="shared" si="37"/>
        <v>0</v>
      </c>
      <c r="AC43" s="6">
        <f t="shared" si="37"/>
        <v>0</v>
      </c>
      <c r="AD43" s="6">
        <f t="shared" ref="AD43" si="38">AD40*$B43</f>
        <v>0</v>
      </c>
      <c r="AE43" s="6"/>
      <c r="AF43" s="6">
        <f t="shared" si="32"/>
        <v>0</v>
      </c>
      <c r="AG43" s="6">
        <f t="shared" si="32"/>
        <v>0</v>
      </c>
      <c r="AH43" s="6">
        <f t="shared" si="32"/>
        <v>0</v>
      </c>
      <c r="AI43" s="6">
        <f t="shared" si="32"/>
        <v>0</v>
      </c>
      <c r="AJ43" s="6">
        <f t="shared" si="32"/>
        <v>0</v>
      </c>
      <c r="AK43" s="6">
        <f t="shared" si="32"/>
        <v>0</v>
      </c>
      <c r="AL43" s="6">
        <f t="shared" si="32"/>
        <v>0</v>
      </c>
      <c r="AM43" s="6">
        <f t="shared" si="32"/>
        <v>0</v>
      </c>
      <c r="AN43" s="6">
        <f t="shared" si="32"/>
        <v>0</v>
      </c>
      <c r="AO43" s="6">
        <f t="shared" si="32"/>
        <v>0</v>
      </c>
      <c r="AP43" s="6">
        <f t="shared" si="32"/>
        <v>0</v>
      </c>
      <c r="AQ43" s="6">
        <f t="shared" si="32"/>
        <v>0</v>
      </c>
      <c r="AR43" s="6">
        <f t="shared" ref="AR43:BC43" si="39">AR40*$B43</f>
        <v>0</v>
      </c>
      <c r="AS43" s="6">
        <f t="shared" si="39"/>
        <v>0</v>
      </c>
      <c r="AT43" s="6">
        <f t="shared" si="39"/>
        <v>0</v>
      </c>
      <c r="AU43" s="6">
        <f t="shared" si="39"/>
        <v>0</v>
      </c>
      <c r="AV43" s="6">
        <f t="shared" si="39"/>
        <v>0</v>
      </c>
      <c r="AW43" s="6">
        <f t="shared" si="39"/>
        <v>0</v>
      </c>
      <c r="AX43" s="6">
        <f t="shared" si="39"/>
        <v>0</v>
      </c>
      <c r="AY43" s="6">
        <f t="shared" si="39"/>
        <v>0</v>
      </c>
      <c r="AZ43" s="6">
        <f t="shared" si="39"/>
        <v>0</v>
      </c>
      <c r="BA43" s="6">
        <f t="shared" si="39"/>
        <v>0</v>
      </c>
      <c r="BB43" s="6">
        <f t="shared" si="39"/>
        <v>0</v>
      </c>
      <c r="BC43" s="6">
        <f t="shared" si="39"/>
        <v>0</v>
      </c>
      <c r="BD43" s="6">
        <f t="shared" ref="BD43:BO43" si="40">BD40*$B43</f>
        <v>0</v>
      </c>
      <c r="BE43" s="6">
        <f t="shared" si="40"/>
        <v>0</v>
      </c>
      <c r="BF43" s="6">
        <f t="shared" si="40"/>
        <v>0</v>
      </c>
      <c r="BG43" s="6">
        <f t="shared" si="40"/>
        <v>0</v>
      </c>
      <c r="BH43" s="6">
        <f t="shared" si="40"/>
        <v>0</v>
      </c>
      <c r="BI43" s="6">
        <f t="shared" si="40"/>
        <v>0</v>
      </c>
      <c r="BJ43" s="6">
        <f t="shared" si="40"/>
        <v>0</v>
      </c>
      <c r="BK43" s="6">
        <f t="shared" si="40"/>
        <v>0</v>
      </c>
      <c r="BL43" s="6">
        <f t="shared" si="40"/>
        <v>0</v>
      </c>
      <c r="BM43" s="6">
        <f t="shared" si="40"/>
        <v>0</v>
      </c>
      <c r="BN43" s="6">
        <f t="shared" si="40"/>
        <v>0</v>
      </c>
      <c r="BO43" s="6">
        <f t="shared" si="40"/>
        <v>0</v>
      </c>
      <c r="CB43" s="18"/>
    </row>
    <row r="44" spans="1:80" x14ac:dyDescent="0.25">
      <c r="CB44" s="18"/>
    </row>
    <row r="45" spans="1:80" x14ac:dyDescent="0.25">
      <c r="A45" s="2" t="s">
        <v>76</v>
      </c>
      <c r="E45" s="11">
        <f>SUM(C50:E51)</f>
        <v>0</v>
      </c>
      <c r="R45" s="11">
        <f>SUM(F50:R51)</f>
        <v>0</v>
      </c>
      <c r="AE45" s="11">
        <f>SUM(S50:AE51)</f>
        <v>0</v>
      </c>
      <c r="AQ45" s="11">
        <f>SUM(AF50:AQ51)</f>
        <v>0</v>
      </c>
      <c r="BC45" s="11">
        <f>SUM(AR50:BC51)</f>
        <v>0</v>
      </c>
      <c r="BO45" s="11">
        <f>SUM(BD50:BO51)</f>
        <v>0</v>
      </c>
      <c r="CB45" s="18"/>
    </row>
    <row r="46" spans="1:80" x14ac:dyDescent="0.25">
      <c r="CB46" s="18"/>
    </row>
    <row r="47" spans="1:80" x14ac:dyDescent="0.25">
      <c r="A47" t="s">
        <v>0</v>
      </c>
      <c r="B47" t="s">
        <v>57</v>
      </c>
      <c r="CB47" s="18"/>
    </row>
    <row r="48" spans="1:80" x14ac:dyDescent="0.25">
      <c r="A48" t="s">
        <v>1</v>
      </c>
      <c r="B48" t="s">
        <v>57</v>
      </c>
      <c r="CB48" s="18"/>
    </row>
    <row r="49" spans="1:80" x14ac:dyDescent="0.25">
      <c r="CB49" s="18"/>
    </row>
    <row r="50" spans="1:80" x14ac:dyDescent="0.25">
      <c r="A50" t="s">
        <v>0</v>
      </c>
      <c r="B50" s="6">
        <v>610</v>
      </c>
      <c r="C50" s="6"/>
      <c r="D50" s="6"/>
      <c r="E50" s="6"/>
      <c r="F50" s="6">
        <f>F47*$B50</f>
        <v>0</v>
      </c>
      <c r="G50" s="6">
        <f t="shared" ref="G50:AD51" si="41">G47*$B50</f>
        <v>0</v>
      </c>
      <c r="H50" s="6">
        <f t="shared" si="41"/>
        <v>0</v>
      </c>
      <c r="I50" s="6">
        <f t="shared" si="41"/>
        <v>0</v>
      </c>
      <c r="J50" s="6">
        <f t="shared" si="41"/>
        <v>0</v>
      </c>
      <c r="K50" s="6">
        <f t="shared" si="41"/>
        <v>0</v>
      </c>
      <c r="L50" s="6">
        <f t="shared" si="41"/>
        <v>0</v>
      </c>
      <c r="M50" s="6">
        <f t="shared" si="41"/>
        <v>0</v>
      </c>
      <c r="N50" s="6">
        <f t="shared" si="41"/>
        <v>0</v>
      </c>
      <c r="O50" s="6">
        <f t="shared" si="41"/>
        <v>0</v>
      </c>
      <c r="P50" s="6">
        <f t="shared" si="41"/>
        <v>0</v>
      </c>
      <c r="Q50" s="6">
        <f t="shared" si="41"/>
        <v>0</v>
      </c>
      <c r="R50" s="6">
        <f t="shared" si="41"/>
        <v>0</v>
      </c>
      <c r="S50" s="6">
        <f t="shared" si="41"/>
        <v>0</v>
      </c>
      <c r="T50" s="6">
        <f t="shared" si="41"/>
        <v>0</v>
      </c>
      <c r="U50" s="6">
        <f t="shared" si="41"/>
        <v>0</v>
      </c>
      <c r="V50" s="6">
        <f t="shared" si="41"/>
        <v>0</v>
      </c>
      <c r="W50" s="6">
        <f t="shared" si="41"/>
        <v>0</v>
      </c>
      <c r="X50" s="6">
        <f t="shared" si="41"/>
        <v>0</v>
      </c>
      <c r="Y50" s="6">
        <f t="shared" si="41"/>
        <v>0</v>
      </c>
      <c r="Z50" s="6">
        <f t="shared" si="41"/>
        <v>0</v>
      </c>
      <c r="AA50" s="6">
        <f t="shared" si="41"/>
        <v>0</v>
      </c>
      <c r="AB50" s="6">
        <f t="shared" si="41"/>
        <v>0</v>
      </c>
      <c r="AC50" s="6">
        <f t="shared" si="41"/>
        <v>0</v>
      </c>
      <c r="AD50" s="6">
        <f t="shared" si="41"/>
        <v>0</v>
      </c>
      <c r="AE50" s="6"/>
      <c r="AF50" s="6">
        <f t="shared" ref="AF50:AQ50" si="42">AF47*$B50</f>
        <v>0</v>
      </c>
      <c r="AG50" s="6">
        <f t="shared" si="42"/>
        <v>0</v>
      </c>
      <c r="AH50" s="6">
        <f t="shared" si="42"/>
        <v>0</v>
      </c>
      <c r="AI50" s="6">
        <f t="shared" si="42"/>
        <v>0</v>
      </c>
      <c r="AJ50" s="6">
        <f t="shared" si="42"/>
        <v>0</v>
      </c>
      <c r="AK50" s="6">
        <f t="shared" si="42"/>
        <v>0</v>
      </c>
      <c r="AL50" s="6">
        <f t="shared" si="42"/>
        <v>0</v>
      </c>
      <c r="AM50" s="6">
        <f t="shared" si="42"/>
        <v>0</v>
      </c>
      <c r="AN50" s="6">
        <f t="shared" si="42"/>
        <v>0</v>
      </c>
      <c r="AO50" s="6">
        <f t="shared" si="42"/>
        <v>0</v>
      </c>
      <c r="AP50" s="6">
        <f t="shared" si="42"/>
        <v>0</v>
      </c>
      <c r="AQ50" s="6">
        <f t="shared" si="42"/>
        <v>0</v>
      </c>
      <c r="AR50" s="6">
        <f t="shared" ref="AR50:BC50" si="43">AR47*$B50</f>
        <v>0</v>
      </c>
      <c r="AS50" s="6">
        <f t="shared" si="43"/>
        <v>0</v>
      </c>
      <c r="AT50" s="6">
        <f t="shared" si="43"/>
        <v>0</v>
      </c>
      <c r="AU50" s="6">
        <f t="shared" si="43"/>
        <v>0</v>
      </c>
      <c r="AV50" s="6">
        <f t="shared" si="43"/>
        <v>0</v>
      </c>
      <c r="AW50" s="6">
        <f t="shared" si="43"/>
        <v>0</v>
      </c>
      <c r="AX50" s="6">
        <f t="shared" si="43"/>
        <v>0</v>
      </c>
      <c r="AY50" s="6">
        <f t="shared" si="43"/>
        <v>0</v>
      </c>
      <c r="AZ50" s="6">
        <f t="shared" si="43"/>
        <v>0</v>
      </c>
      <c r="BA50" s="6">
        <f t="shared" si="43"/>
        <v>0</v>
      </c>
      <c r="BB50" s="6">
        <f t="shared" si="43"/>
        <v>0</v>
      </c>
      <c r="BC50" s="6">
        <f t="shared" si="43"/>
        <v>0</v>
      </c>
      <c r="BD50" s="6">
        <f t="shared" ref="BD50:BO50" si="44">BD47*$B50</f>
        <v>0</v>
      </c>
      <c r="BE50" s="6">
        <f t="shared" si="44"/>
        <v>0</v>
      </c>
      <c r="BF50" s="6">
        <f t="shared" si="44"/>
        <v>0</v>
      </c>
      <c r="BG50" s="6">
        <f t="shared" si="44"/>
        <v>0</v>
      </c>
      <c r="BH50" s="6">
        <f t="shared" si="44"/>
        <v>0</v>
      </c>
      <c r="BI50" s="6">
        <f t="shared" si="44"/>
        <v>0</v>
      </c>
      <c r="BJ50" s="6">
        <f t="shared" si="44"/>
        <v>0</v>
      </c>
      <c r="BK50" s="6">
        <f t="shared" si="44"/>
        <v>0</v>
      </c>
      <c r="BL50" s="6">
        <f t="shared" si="44"/>
        <v>0</v>
      </c>
      <c r="BM50" s="6">
        <f t="shared" si="44"/>
        <v>0</v>
      </c>
      <c r="BN50" s="6">
        <f t="shared" si="44"/>
        <v>0</v>
      </c>
      <c r="BO50" s="6">
        <f t="shared" si="44"/>
        <v>0</v>
      </c>
      <c r="CB50" s="18"/>
    </row>
    <row r="51" spans="1:80" x14ac:dyDescent="0.25">
      <c r="A51" t="s">
        <v>1</v>
      </c>
      <c r="B51" s="6">
        <v>610</v>
      </c>
      <c r="C51" s="6"/>
      <c r="D51" s="6"/>
      <c r="E51" s="6"/>
      <c r="F51" s="6">
        <f>F48*$B51</f>
        <v>0</v>
      </c>
      <c r="G51" s="6">
        <f t="shared" ref="G51:P51" si="45">G48*$B51</f>
        <v>0</v>
      </c>
      <c r="H51" s="6">
        <f t="shared" si="45"/>
        <v>0</v>
      </c>
      <c r="I51" s="6">
        <f t="shared" si="45"/>
        <v>0</v>
      </c>
      <c r="J51" s="6">
        <f t="shared" si="45"/>
        <v>0</v>
      </c>
      <c r="K51" s="6">
        <f t="shared" si="45"/>
        <v>0</v>
      </c>
      <c r="L51" s="6">
        <f t="shared" si="45"/>
        <v>0</v>
      </c>
      <c r="M51" s="6">
        <f t="shared" si="45"/>
        <v>0</v>
      </c>
      <c r="N51" s="6">
        <f t="shared" si="45"/>
        <v>0</v>
      </c>
      <c r="O51" s="6">
        <f t="shared" si="45"/>
        <v>0</v>
      </c>
      <c r="P51" s="6">
        <f t="shared" si="45"/>
        <v>0</v>
      </c>
      <c r="Q51" s="6">
        <f t="shared" si="41"/>
        <v>0</v>
      </c>
      <c r="R51" s="6">
        <f t="shared" si="41"/>
        <v>0</v>
      </c>
      <c r="S51" s="6">
        <f t="shared" si="41"/>
        <v>0</v>
      </c>
      <c r="T51" s="6">
        <f t="shared" si="41"/>
        <v>0</v>
      </c>
      <c r="U51" s="6">
        <f t="shared" si="41"/>
        <v>0</v>
      </c>
      <c r="V51" s="6">
        <f t="shared" si="41"/>
        <v>0</v>
      </c>
      <c r="W51" s="6">
        <f t="shared" si="41"/>
        <v>0</v>
      </c>
      <c r="X51" s="6">
        <f t="shared" si="41"/>
        <v>0</v>
      </c>
      <c r="Y51" s="6">
        <f t="shared" si="41"/>
        <v>0</v>
      </c>
      <c r="Z51" s="6">
        <f t="shared" si="41"/>
        <v>0</v>
      </c>
      <c r="AA51" s="6">
        <f t="shared" si="41"/>
        <v>0</v>
      </c>
      <c r="AB51" s="6">
        <f t="shared" si="41"/>
        <v>0</v>
      </c>
      <c r="AC51" s="6">
        <f t="shared" si="41"/>
        <v>0</v>
      </c>
      <c r="AD51" s="6">
        <f t="shared" si="41"/>
        <v>0</v>
      </c>
      <c r="AE51" s="6"/>
      <c r="AF51" s="6">
        <f t="shared" ref="AF51:AQ51" si="46">AF48*$B51</f>
        <v>0</v>
      </c>
      <c r="AG51" s="6">
        <f t="shared" si="46"/>
        <v>0</v>
      </c>
      <c r="AH51" s="6">
        <f t="shared" si="46"/>
        <v>0</v>
      </c>
      <c r="AI51" s="6">
        <f t="shared" si="46"/>
        <v>0</v>
      </c>
      <c r="AJ51" s="6">
        <f t="shared" si="46"/>
        <v>0</v>
      </c>
      <c r="AK51" s="6">
        <f t="shared" si="46"/>
        <v>0</v>
      </c>
      <c r="AL51" s="6">
        <f t="shared" si="46"/>
        <v>0</v>
      </c>
      <c r="AM51" s="6">
        <f t="shared" si="46"/>
        <v>0</v>
      </c>
      <c r="AN51" s="6">
        <f t="shared" si="46"/>
        <v>0</v>
      </c>
      <c r="AO51" s="6">
        <f t="shared" si="46"/>
        <v>0</v>
      </c>
      <c r="AP51" s="6">
        <f t="shared" si="46"/>
        <v>0</v>
      </c>
      <c r="AQ51" s="6">
        <f t="shared" si="46"/>
        <v>0</v>
      </c>
      <c r="AR51" s="6">
        <f t="shared" ref="AR51:BC51" si="47">AR48*$B51</f>
        <v>0</v>
      </c>
      <c r="AS51" s="6">
        <f t="shared" si="47"/>
        <v>0</v>
      </c>
      <c r="AT51" s="6">
        <f t="shared" si="47"/>
        <v>0</v>
      </c>
      <c r="AU51" s="6">
        <f t="shared" si="47"/>
        <v>0</v>
      </c>
      <c r="AV51" s="6">
        <f t="shared" si="47"/>
        <v>0</v>
      </c>
      <c r="AW51" s="6">
        <f t="shared" si="47"/>
        <v>0</v>
      </c>
      <c r="AX51" s="6">
        <f t="shared" si="47"/>
        <v>0</v>
      </c>
      <c r="AY51" s="6">
        <f t="shared" si="47"/>
        <v>0</v>
      </c>
      <c r="AZ51" s="6">
        <f t="shared" si="47"/>
        <v>0</v>
      </c>
      <c r="BA51" s="6">
        <f t="shared" si="47"/>
        <v>0</v>
      </c>
      <c r="BB51" s="6">
        <f t="shared" si="47"/>
        <v>0</v>
      </c>
      <c r="BC51" s="6">
        <f t="shared" si="47"/>
        <v>0</v>
      </c>
      <c r="BD51" s="6">
        <f t="shared" ref="BD51:BO51" si="48">BD48*$B51</f>
        <v>0</v>
      </c>
      <c r="BE51" s="6">
        <f t="shared" si="48"/>
        <v>0</v>
      </c>
      <c r="BF51" s="6">
        <f t="shared" si="48"/>
        <v>0</v>
      </c>
      <c r="BG51" s="6">
        <f t="shared" si="48"/>
        <v>0</v>
      </c>
      <c r="BH51" s="6">
        <f t="shared" si="48"/>
        <v>0</v>
      </c>
      <c r="BI51" s="6">
        <f t="shared" si="48"/>
        <v>0</v>
      </c>
      <c r="BJ51" s="6">
        <f t="shared" si="48"/>
        <v>0</v>
      </c>
      <c r="BK51" s="6">
        <f t="shared" si="48"/>
        <v>0</v>
      </c>
      <c r="BL51" s="6">
        <f t="shared" si="48"/>
        <v>0</v>
      </c>
      <c r="BM51" s="6">
        <f t="shared" si="48"/>
        <v>0</v>
      </c>
      <c r="BN51" s="6">
        <f t="shared" si="48"/>
        <v>0</v>
      </c>
      <c r="BO51" s="6">
        <f t="shared" si="48"/>
        <v>0</v>
      </c>
      <c r="CB51" s="18"/>
    </row>
    <row r="52" spans="1:80" x14ac:dyDescent="0.25">
      <c r="CB52" s="18"/>
    </row>
  </sheetData>
  <mergeCells count="24">
    <mergeCell ref="AR19:BC19"/>
    <mergeCell ref="BD19:BO19"/>
    <mergeCell ref="F19:R19"/>
    <mergeCell ref="S19:AE19"/>
    <mergeCell ref="AF19:AQ19"/>
    <mergeCell ref="E10:G10"/>
    <mergeCell ref="H10:J10"/>
    <mergeCell ref="S5:AE5"/>
    <mergeCell ref="R10:T10"/>
    <mergeCell ref="U10:W10"/>
    <mergeCell ref="C5:E5"/>
    <mergeCell ref="F5:R5"/>
    <mergeCell ref="O3:AA3"/>
    <mergeCell ref="C3:N3"/>
    <mergeCell ref="AF10:AQ10"/>
    <mergeCell ref="AF5:AQ5"/>
    <mergeCell ref="AR10:BC10"/>
    <mergeCell ref="AR5:BC5"/>
    <mergeCell ref="BP5:CA5"/>
    <mergeCell ref="BM3:BX3"/>
    <mergeCell ref="BA3:BL3"/>
    <mergeCell ref="AO3:AZ3"/>
    <mergeCell ref="AB3:AN3"/>
    <mergeCell ref="BD5:BO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6F7D-FB2F-4201-9F87-5F5AEF402C97}">
  <dimension ref="A1:V8"/>
  <sheetViews>
    <sheetView workbookViewId="0">
      <pane xSplit="2" ySplit="2" topLeftCell="C4" activePane="bottomRight" state="frozen"/>
      <selection pane="topRight" activeCell="C1" sqref="C1"/>
      <selection pane="bottomLeft" activeCell="A3" sqref="A3"/>
      <selection pane="bottomRight" activeCell="V7" sqref="V7"/>
    </sheetView>
  </sheetViews>
  <sheetFormatPr defaultRowHeight="15" x14ac:dyDescent="0.25"/>
  <cols>
    <col min="1" max="1" width="23.140625" customWidth="1"/>
    <col min="2" max="2" width="24" customWidth="1"/>
    <col min="6" max="13" width="0" hidden="1" customWidth="1"/>
    <col min="22" max="22" width="16.5703125" customWidth="1"/>
  </cols>
  <sheetData>
    <row r="1" spans="1:22" ht="29.1" customHeight="1" thickBot="1" x14ac:dyDescent="0.3">
      <c r="A1" s="93" t="s">
        <v>105</v>
      </c>
      <c r="B1" s="135" t="s">
        <v>106</v>
      </c>
      <c r="C1" s="28" t="s">
        <v>107</v>
      </c>
      <c r="D1" s="29"/>
      <c r="E1" s="30"/>
      <c r="F1" s="99" t="s">
        <v>108</v>
      </c>
      <c r="G1" s="97"/>
      <c r="H1" s="97"/>
      <c r="I1" s="98"/>
      <c r="J1" s="99" t="s">
        <v>109</v>
      </c>
      <c r="K1" s="97"/>
      <c r="L1" s="97"/>
      <c r="M1" s="98"/>
      <c r="N1" s="99" t="s">
        <v>110</v>
      </c>
      <c r="O1" s="97"/>
      <c r="P1" s="97"/>
      <c r="Q1" s="98"/>
      <c r="R1" s="136" t="s">
        <v>111</v>
      </c>
      <c r="S1" s="137"/>
      <c r="T1" s="137"/>
      <c r="U1" s="138"/>
      <c r="V1" s="133" t="s">
        <v>112</v>
      </c>
    </row>
    <row r="2" spans="1:22" ht="30.75" thickBot="1" x14ac:dyDescent="0.3">
      <c r="A2" s="94"/>
      <c r="B2" s="96"/>
      <c r="C2" s="31" t="s">
        <v>113</v>
      </c>
      <c r="D2" s="32" t="s">
        <v>114</v>
      </c>
      <c r="E2" s="33" t="s">
        <v>115</v>
      </c>
      <c r="F2" s="31" t="s">
        <v>116</v>
      </c>
      <c r="G2" s="32" t="s">
        <v>113</v>
      </c>
      <c r="H2" s="32" t="s">
        <v>114</v>
      </c>
      <c r="I2" s="33" t="s">
        <v>115</v>
      </c>
      <c r="J2" s="31" t="s">
        <v>116</v>
      </c>
      <c r="K2" s="32" t="s">
        <v>113</v>
      </c>
      <c r="L2" s="32" t="s">
        <v>114</v>
      </c>
      <c r="M2" s="33" t="s">
        <v>115</v>
      </c>
      <c r="N2" s="31" t="s">
        <v>116</v>
      </c>
      <c r="O2" s="32" t="s">
        <v>113</v>
      </c>
      <c r="P2" s="32" t="s">
        <v>114</v>
      </c>
      <c r="Q2" s="33" t="s">
        <v>115</v>
      </c>
      <c r="R2" s="31" t="s">
        <v>116</v>
      </c>
      <c r="S2" s="32" t="s">
        <v>113</v>
      </c>
      <c r="T2" s="32" t="s">
        <v>114</v>
      </c>
      <c r="U2" s="33" t="s">
        <v>115</v>
      </c>
      <c r="V2" s="134"/>
    </row>
    <row r="3" spans="1:22" ht="90" x14ac:dyDescent="0.25">
      <c r="A3" s="34" t="s">
        <v>117</v>
      </c>
      <c r="B3" s="35" t="s">
        <v>118</v>
      </c>
      <c r="C3" s="37">
        <v>4.18</v>
      </c>
      <c r="D3" s="38">
        <v>4.18</v>
      </c>
      <c r="E3" s="39">
        <v>4.18</v>
      </c>
      <c r="F3" s="40">
        <v>2.23E-2</v>
      </c>
      <c r="G3" s="41">
        <v>4.2699999999999996</v>
      </c>
      <c r="H3" s="42">
        <v>4.2699999999999996</v>
      </c>
      <c r="I3" s="43">
        <v>4.2699999999999996</v>
      </c>
      <c r="J3" s="34"/>
      <c r="K3" s="44"/>
      <c r="L3" s="44"/>
      <c r="M3" s="35"/>
      <c r="N3" s="34"/>
      <c r="O3" s="44"/>
      <c r="P3" s="44"/>
      <c r="Q3" s="35"/>
      <c r="R3" s="34"/>
      <c r="S3" s="44"/>
      <c r="T3" s="44"/>
      <c r="U3" s="35"/>
      <c r="V3" s="45" t="s">
        <v>119</v>
      </c>
    </row>
    <row r="4" spans="1:22" x14ac:dyDescent="0.25">
      <c r="A4" s="46" t="s">
        <v>117</v>
      </c>
      <c r="B4" s="47" t="s">
        <v>120</v>
      </c>
      <c r="C4" s="48">
        <v>6.2</v>
      </c>
      <c r="D4" s="49">
        <v>6.2</v>
      </c>
      <c r="E4" s="50">
        <v>6.2</v>
      </c>
      <c r="F4" s="51">
        <v>2.23E-2</v>
      </c>
      <c r="G4" s="52">
        <v>6.34</v>
      </c>
      <c r="H4" s="52">
        <v>6.34</v>
      </c>
      <c r="I4" s="53">
        <v>6.34</v>
      </c>
      <c r="J4" s="46"/>
      <c r="K4" s="54"/>
      <c r="L4" s="54"/>
      <c r="M4" s="47"/>
      <c r="N4" s="46"/>
      <c r="O4" s="54"/>
      <c r="P4" s="54"/>
      <c r="Q4" s="47"/>
      <c r="R4" s="46"/>
      <c r="S4" s="54"/>
      <c r="T4" s="54"/>
      <c r="U4" s="47"/>
      <c r="V4" s="55">
        <v>1</v>
      </c>
    </row>
    <row r="5" spans="1:22" x14ac:dyDescent="0.25">
      <c r="A5" s="46" t="s">
        <v>117</v>
      </c>
      <c r="B5" s="47" t="s">
        <v>121</v>
      </c>
      <c r="C5" s="48">
        <v>4.4800000000000004</v>
      </c>
      <c r="D5" s="49">
        <v>7.71</v>
      </c>
      <c r="E5" s="50">
        <v>0</v>
      </c>
      <c r="F5" s="56">
        <v>2.23E-2</v>
      </c>
      <c r="G5" s="49">
        <v>4.58</v>
      </c>
      <c r="H5" s="49">
        <v>7.88</v>
      </c>
      <c r="I5" s="50">
        <v>0</v>
      </c>
      <c r="J5" s="51">
        <v>0.21260000000000001</v>
      </c>
      <c r="K5" s="52">
        <v>5.43</v>
      </c>
      <c r="L5" s="52">
        <v>9.35</v>
      </c>
      <c r="M5" s="53">
        <v>0</v>
      </c>
      <c r="N5" s="46"/>
      <c r="O5" s="54"/>
      <c r="P5" s="54"/>
      <c r="Q5" s="47"/>
      <c r="R5" s="46"/>
      <c r="S5" s="54"/>
      <c r="T5" s="54"/>
      <c r="U5" s="47"/>
      <c r="V5" s="55">
        <v>2</v>
      </c>
    </row>
    <row r="6" spans="1:22" x14ac:dyDescent="0.25">
      <c r="A6" s="46" t="s">
        <v>117</v>
      </c>
      <c r="B6" s="47" t="s">
        <v>122</v>
      </c>
      <c r="C6" s="48">
        <v>5.33</v>
      </c>
      <c r="D6" s="49">
        <v>5.33</v>
      </c>
      <c r="E6" s="50">
        <v>15.99</v>
      </c>
      <c r="F6" s="51">
        <v>2.23E-2</v>
      </c>
      <c r="G6" s="52">
        <v>5.45</v>
      </c>
      <c r="H6" s="52">
        <v>5.45</v>
      </c>
      <c r="I6" s="53">
        <v>16.350000000000001</v>
      </c>
      <c r="J6" s="46"/>
      <c r="K6" s="54"/>
      <c r="L6" s="54"/>
      <c r="M6" s="47"/>
      <c r="N6" s="46"/>
      <c r="O6" s="54"/>
      <c r="P6" s="54"/>
      <c r="Q6" s="47"/>
      <c r="R6" s="46"/>
      <c r="S6" s="54"/>
      <c r="T6" s="54"/>
      <c r="U6" s="47"/>
      <c r="V6" s="55">
        <v>1</v>
      </c>
    </row>
    <row r="7" spans="1:22" ht="87.95" customHeight="1" x14ac:dyDescent="0.25">
      <c r="A7" s="46" t="s">
        <v>117</v>
      </c>
      <c r="B7" s="47" t="s">
        <v>123</v>
      </c>
      <c r="C7" s="48">
        <v>16.190000000000001</v>
      </c>
      <c r="D7" s="49">
        <v>16.190000000000001</v>
      </c>
      <c r="E7" s="50">
        <v>16.190000000000001</v>
      </c>
      <c r="F7" s="56">
        <v>2.23E-2</v>
      </c>
      <c r="G7" s="49">
        <v>16.55</v>
      </c>
      <c r="H7" s="49">
        <v>16.55</v>
      </c>
      <c r="I7" s="50">
        <v>16.55</v>
      </c>
      <c r="J7" s="56">
        <v>2.23E-2</v>
      </c>
      <c r="K7" s="49">
        <v>16.55</v>
      </c>
      <c r="L7" s="49">
        <v>16.55</v>
      </c>
      <c r="M7" s="50">
        <v>16.55</v>
      </c>
      <c r="N7" s="51">
        <v>-0.74060000000000004</v>
      </c>
      <c r="O7" s="52">
        <v>4.2</v>
      </c>
      <c r="P7" s="52">
        <v>4.2</v>
      </c>
      <c r="Q7" s="53">
        <v>4.2</v>
      </c>
      <c r="R7" s="46"/>
      <c r="S7" s="49">
        <v>3</v>
      </c>
      <c r="T7" s="49">
        <v>3</v>
      </c>
      <c r="U7" s="50">
        <v>3</v>
      </c>
      <c r="V7" s="57" t="s">
        <v>124</v>
      </c>
    </row>
    <row r="8" spans="1:22" ht="15.75" thickBot="1" x14ac:dyDescent="0.3">
      <c r="A8" s="58" t="s">
        <v>125</v>
      </c>
      <c r="B8" s="59" t="s">
        <v>126</v>
      </c>
      <c r="C8" s="60">
        <v>29.44</v>
      </c>
      <c r="D8" s="61">
        <v>29.44</v>
      </c>
      <c r="E8" s="62">
        <v>0</v>
      </c>
      <c r="F8" s="63">
        <v>2.23E-2</v>
      </c>
      <c r="G8" s="64">
        <v>30.1</v>
      </c>
      <c r="H8" s="64">
        <v>30.1</v>
      </c>
      <c r="I8" s="65">
        <v>0</v>
      </c>
      <c r="J8" s="58"/>
      <c r="K8" s="66"/>
      <c r="L8" s="66"/>
      <c r="M8" s="59"/>
      <c r="N8" s="58"/>
      <c r="O8" s="66"/>
      <c r="P8" s="66"/>
      <c r="Q8" s="59"/>
      <c r="R8" s="58"/>
      <c r="S8" s="66"/>
      <c r="T8" s="66"/>
      <c r="U8" s="59"/>
      <c r="V8" s="67">
        <v>1</v>
      </c>
    </row>
  </sheetData>
  <mergeCells count="7">
    <mergeCell ref="V1:V2"/>
    <mergeCell ref="A1:A2"/>
    <mergeCell ref="B1:B2"/>
    <mergeCell ref="F1:I1"/>
    <mergeCell ref="J1:M1"/>
    <mergeCell ref="N1:Q1"/>
    <mergeCell ref="R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6B64-3F7E-475B-B1F6-EB8E2575923B}">
  <dimension ref="A1:F19"/>
  <sheetViews>
    <sheetView workbookViewId="0">
      <pane ySplit="3" topLeftCell="A4" activePane="bottomLeft" state="frozen"/>
      <selection pane="bottomLeft" activeCell="E3" sqref="E3"/>
    </sheetView>
  </sheetViews>
  <sheetFormatPr defaultRowHeight="15" x14ac:dyDescent="0.25"/>
  <cols>
    <col min="3" max="3" width="17.5703125" customWidth="1"/>
    <col min="5" max="5" width="15.140625" customWidth="1"/>
    <col min="6" max="6" width="14.140625" customWidth="1"/>
  </cols>
  <sheetData>
    <row r="1" spans="1:6" x14ac:dyDescent="0.25">
      <c r="A1" s="2" t="s">
        <v>103</v>
      </c>
    </row>
    <row r="2" spans="1:6" ht="24" customHeight="1" x14ac:dyDescent="0.25"/>
    <row r="3" spans="1:6" ht="63" x14ac:dyDescent="0.25">
      <c r="E3" s="23" t="s">
        <v>102</v>
      </c>
      <c r="F3" s="2" t="s">
        <v>127</v>
      </c>
    </row>
    <row r="4" spans="1:6" x14ac:dyDescent="0.25">
      <c r="A4">
        <v>1040</v>
      </c>
      <c r="B4" t="s">
        <v>84</v>
      </c>
      <c r="C4" t="s">
        <v>85</v>
      </c>
      <c r="E4" s="24">
        <v>-251805.5425000001</v>
      </c>
    </row>
    <row r="5" spans="1:6" x14ac:dyDescent="0.25">
      <c r="A5">
        <v>2922</v>
      </c>
      <c r="B5" t="s">
        <v>86</v>
      </c>
      <c r="C5" t="s">
        <v>87</v>
      </c>
      <c r="E5" s="24">
        <v>-76495.240000000544</v>
      </c>
      <c r="F5">
        <v>477</v>
      </c>
    </row>
    <row r="6" spans="1:6" x14ac:dyDescent="0.25">
      <c r="A6">
        <v>2912</v>
      </c>
      <c r="B6" t="s">
        <v>86</v>
      </c>
      <c r="C6" t="s">
        <v>88</v>
      </c>
      <c r="E6" s="24">
        <v>-116428.08150717746</v>
      </c>
      <c r="F6">
        <v>302</v>
      </c>
    </row>
    <row r="7" spans="1:6" x14ac:dyDescent="0.25">
      <c r="A7">
        <v>2110</v>
      </c>
      <c r="B7" t="s">
        <v>86</v>
      </c>
      <c r="C7" t="s">
        <v>89</v>
      </c>
      <c r="E7" s="24">
        <v>-30981.25</v>
      </c>
      <c r="F7">
        <v>295</v>
      </c>
    </row>
    <row r="8" spans="1:6" x14ac:dyDescent="0.25">
      <c r="A8">
        <v>1024</v>
      </c>
      <c r="B8" t="s">
        <v>84</v>
      </c>
      <c r="C8" t="s">
        <v>90</v>
      </c>
      <c r="E8" s="24">
        <v>-105604.61999999991</v>
      </c>
      <c r="F8">
        <v>389</v>
      </c>
    </row>
    <row r="9" spans="1:6" x14ac:dyDescent="0.25">
      <c r="A9">
        <v>3619</v>
      </c>
      <c r="B9" t="s">
        <v>86</v>
      </c>
      <c r="C9" t="s">
        <v>91</v>
      </c>
      <c r="E9" s="24">
        <v>-377289.39</v>
      </c>
      <c r="F9">
        <v>165</v>
      </c>
    </row>
    <row r="10" spans="1:6" x14ac:dyDescent="0.25">
      <c r="A10">
        <v>2254</v>
      </c>
      <c r="B10" t="s">
        <v>86</v>
      </c>
      <c r="C10" t="s">
        <v>92</v>
      </c>
      <c r="E10" s="24">
        <v>-284993.07999999973</v>
      </c>
      <c r="F10">
        <v>325</v>
      </c>
    </row>
    <row r="11" spans="1:6" x14ac:dyDescent="0.25">
      <c r="A11">
        <v>2916</v>
      </c>
      <c r="B11" t="s">
        <v>86</v>
      </c>
      <c r="C11" t="s">
        <v>93</v>
      </c>
      <c r="E11" s="24">
        <v>-12425.943867683931</v>
      </c>
      <c r="F11">
        <v>189</v>
      </c>
    </row>
    <row r="12" spans="1:6" x14ac:dyDescent="0.25">
      <c r="A12">
        <v>2281</v>
      </c>
      <c r="B12" t="s">
        <v>86</v>
      </c>
      <c r="C12" t="s">
        <v>94</v>
      </c>
      <c r="E12" s="24">
        <v>-180746.00999999972</v>
      </c>
      <c r="F12">
        <v>250</v>
      </c>
    </row>
    <row r="13" spans="1:6" x14ac:dyDescent="0.25">
      <c r="A13">
        <v>2446</v>
      </c>
      <c r="B13" t="s">
        <v>86</v>
      </c>
      <c r="C13" t="s">
        <v>95</v>
      </c>
      <c r="E13" s="24">
        <v>-131745.93933712877</v>
      </c>
      <c r="F13">
        <v>476</v>
      </c>
    </row>
    <row r="14" spans="1:6" x14ac:dyDescent="0.25">
      <c r="A14">
        <v>3431</v>
      </c>
      <c r="B14" t="s">
        <v>86</v>
      </c>
      <c r="C14" t="s">
        <v>96</v>
      </c>
      <c r="E14" s="24">
        <v>-353517.6300000003</v>
      </c>
      <c r="F14">
        <v>184</v>
      </c>
    </row>
    <row r="15" spans="1:6" x14ac:dyDescent="0.25">
      <c r="A15">
        <v>2003</v>
      </c>
      <c r="B15" t="s">
        <v>86</v>
      </c>
      <c r="C15" t="s">
        <v>97</v>
      </c>
      <c r="E15" s="24">
        <v>0</v>
      </c>
      <c r="F15">
        <v>257</v>
      </c>
    </row>
    <row r="16" spans="1:6" x14ac:dyDescent="0.25">
      <c r="A16">
        <v>3462</v>
      </c>
      <c r="B16" t="s">
        <v>86</v>
      </c>
      <c r="C16" t="s">
        <v>98</v>
      </c>
      <c r="E16" s="24">
        <v>-145799.11900000009</v>
      </c>
      <c r="F16">
        <v>145</v>
      </c>
    </row>
    <row r="17" spans="1:6" x14ac:dyDescent="0.25">
      <c r="A17">
        <v>3497</v>
      </c>
      <c r="B17" t="s">
        <v>86</v>
      </c>
      <c r="C17" t="s">
        <v>99</v>
      </c>
      <c r="E17" s="24">
        <v>-230767.80619999938</v>
      </c>
      <c r="F17">
        <v>361</v>
      </c>
    </row>
    <row r="18" spans="1:6" x14ac:dyDescent="0.25">
      <c r="A18">
        <v>2569</v>
      </c>
      <c r="B18" t="s">
        <v>86</v>
      </c>
      <c r="C18" t="s">
        <v>100</v>
      </c>
      <c r="E18" s="24">
        <v>4599.260925302533</v>
      </c>
      <c r="F18">
        <v>183</v>
      </c>
    </row>
    <row r="19" spans="1:6" x14ac:dyDescent="0.25">
      <c r="A19">
        <v>2921</v>
      </c>
      <c r="B19" t="s">
        <v>86</v>
      </c>
      <c r="C19" t="s">
        <v>101</v>
      </c>
      <c r="E19" s="24">
        <v>21081.250000000196</v>
      </c>
      <c r="F19">
        <v>154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919B-527C-41B0-B4F7-023EBB5D9022}">
  <dimension ref="A1:C31"/>
  <sheetViews>
    <sheetView workbookViewId="0">
      <selection activeCell="C17" sqref="C17"/>
    </sheetView>
  </sheetViews>
  <sheetFormatPr defaultRowHeight="15" x14ac:dyDescent="0.25"/>
  <cols>
    <col min="1" max="1" width="19.140625" customWidth="1"/>
    <col min="2" max="2" width="11.140625" style="1" bestFit="1" customWidth="1"/>
    <col min="3" max="3" width="26.85546875" customWidth="1"/>
  </cols>
  <sheetData>
    <row r="1" spans="1:3" s="2" customFormat="1" x14ac:dyDescent="0.25">
      <c r="A1" s="2" t="s">
        <v>9</v>
      </c>
      <c r="B1" s="3"/>
    </row>
    <row r="2" spans="1:3" s="2" customFormat="1" x14ac:dyDescent="0.25">
      <c r="B2" s="3"/>
    </row>
    <row r="3" spans="1:3" s="2" customFormat="1" x14ac:dyDescent="0.25">
      <c r="A3" s="2" t="s">
        <v>17</v>
      </c>
      <c r="B3" s="3"/>
    </row>
    <row r="4" spans="1:3" s="4" customFormat="1" x14ac:dyDescent="0.25">
      <c r="A4" s="4" t="s">
        <v>2</v>
      </c>
      <c r="B4" s="5"/>
    </row>
    <row r="5" spans="1:3" s="4" customFormat="1" x14ac:dyDescent="0.25">
      <c r="A5" s="4" t="s">
        <v>5</v>
      </c>
      <c r="B5" s="5"/>
    </row>
    <row r="6" spans="1:3" x14ac:dyDescent="0.25">
      <c r="A6" t="s">
        <v>0</v>
      </c>
      <c r="B6" s="1">
        <v>3000</v>
      </c>
      <c r="C6" t="s">
        <v>29</v>
      </c>
    </row>
    <row r="7" spans="1:3" x14ac:dyDescent="0.25">
      <c r="A7" t="s">
        <v>1</v>
      </c>
      <c r="B7" s="1">
        <v>5400</v>
      </c>
      <c r="C7" t="s">
        <v>28</v>
      </c>
    </row>
    <row r="9" spans="1:3" s="4" customFormat="1" x14ac:dyDescent="0.25">
      <c r="A9" s="4" t="s">
        <v>7</v>
      </c>
      <c r="B9" s="5"/>
    </row>
    <row r="10" spans="1:3" s="4" customFormat="1" x14ac:dyDescent="0.25">
      <c r="A10" s="4" t="s">
        <v>3</v>
      </c>
      <c r="B10" s="5"/>
    </row>
    <row r="11" spans="1:3" x14ac:dyDescent="0.25">
      <c r="A11" t="s">
        <v>0</v>
      </c>
      <c r="B11" s="1">
        <v>9000</v>
      </c>
      <c r="C11" t="s">
        <v>30</v>
      </c>
    </row>
    <row r="12" spans="1:3" x14ac:dyDescent="0.25">
      <c r="A12" t="s">
        <v>4</v>
      </c>
      <c r="B12" s="1">
        <v>9000</v>
      </c>
      <c r="C12" t="s">
        <v>30</v>
      </c>
    </row>
    <row r="14" spans="1:3" s="4" customFormat="1" x14ac:dyDescent="0.25">
      <c r="A14" s="4" t="s">
        <v>8</v>
      </c>
      <c r="B14" s="5"/>
    </row>
    <row r="15" spans="1:3" s="4" customFormat="1" x14ac:dyDescent="0.25">
      <c r="A15" s="4" t="s">
        <v>6</v>
      </c>
      <c r="B15" s="5"/>
    </row>
    <row r="16" spans="1:3" x14ac:dyDescent="0.25">
      <c r="A16" t="s">
        <v>0</v>
      </c>
      <c r="B16" s="1">
        <v>9000</v>
      </c>
      <c r="C16" t="s">
        <v>30</v>
      </c>
    </row>
    <row r="17" spans="1:3" x14ac:dyDescent="0.25">
      <c r="A17" t="s">
        <v>4</v>
      </c>
      <c r="B17" s="1">
        <v>9000</v>
      </c>
      <c r="C17" t="s">
        <v>30</v>
      </c>
    </row>
    <row r="20" spans="1:3" s="2" customFormat="1" x14ac:dyDescent="0.25">
      <c r="A20" s="2" t="s">
        <v>18</v>
      </c>
      <c r="B20" s="3"/>
    </row>
    <row r="21" spans="1:3" s="4" customFormat="1" x14ac:dyDescent="0.25">
      <c r="A21" s="4" t="s">
        <v>19</v>
      </c>
      <c r="B21" s="5"/>
    </row>
    <row r="22" spans="1:3" x14ac:dyDescent="0.25">
      <c r="A22" t="s">
        <v>0</v>
      </c>
      <c r="B22" s="1" t="s">
        <v>20</v>
      </c>
      <c r="C22" t="s">
        <v>21</v>
      </c>
    </row>
    <row r="25" spans="1:3" s="2" customFormat="1" x14ac:dyDescent="0.25">
      <c r="A25" s="2" t="s">
        <v>22</v>
      </c>
      <c r="B25" s="3"/>
    </row>
    <row r="26" spans="1:3" s="4" customFormat="1" x14ac:dyDescent="0.25">
      <c r="A26" s="4" t="s">
        <v>23</v>
      </c>
      <c r="B26" s="5"/>
    </row>
    <row r="27" spans="1:3" x14ac:dyDescent="0.25">
      <c r="A27" t="s">
        <v>0</v>
      </c>
      <c r="B27" s="1">
        <v>3050</v>
      </c>
      <c r="C27" t="s">
        <v>24</v>
      </c>
    </row>
    <row r="29" spans="1:3" x14ac:dyDescent="0.25">
      <c r="B29" s="1">
        <f>SUM(B6:B28)</f>
        <v>47450</v>
      </c>
    </row>
    <row r="30" spans="1:3" s="2" customFormat="1" x14ac:dyDescent="0.25">
      <c r="B30" s="3"/>
    </row>
    <row r="31" spans="1:3" s="4" customFormat="1" x14ac:dyDescent="0.25">
      <c r="B31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A582-35B1-4C7F-A1A9-29A501AE0F9E}">
  <dimension ref="A1:C35"/>
  <sheetViews>
    <sheetView workbookViewId="0">
      <selection activeCell="B22" sqref="B22"/>
    </sheetView>
  </sheetViews>
  <sheetFormatPr defaultRowHeight="15" x14ac:dyDescent="0.25"/>
  <cols>
    <col min="1" max="1" width="19.42578125" customWidth="1"/>
    <col min="2" max="2" width="12.140625" style="1" bestFit="1" customWidth="1"/>
  </cols>
  <sheetData>
    <row r="1" spans="1:3" s="2" customFormat="1" x14ac:dyDescent="0.25">
      <c r="A1" s="2" t="s">
        <v>13</v>
      </c>
      <c r="B1" s="3"/>
    </row>
    <row r="2" spans="1:3" s="2" customFormat="1" x14ac:dyDescent="0.25">
      <c r="B2" s="3"/>
    </row>
    <row r="3" spans="1:3" s="2" customFormat="1" x14ac:dyDescent="0.25">
      <c r="A3" s="2" t="s">
        <v>17</v>
      </c>
      <c r="B3" s="3"/>
    </row>
    <row r="4" spans="1:3" s="4" customFormat="1" x14ac:dyDescent="0.25">
      <c r="A4" s="4" t="s">
        <v>10</v>
      </c>
      <c r="B4" s="5"/>
    </row>
    <row r="5" spans="1:3" s="4" customFormat="1" x14ac:dyDescent="0.25">
      <c r="A5" s="4" t="s">
        <v>5</v>
      </c>
      <c r="B5" s="5"/>
    </row>
    <row r="6" spans="1:3" x14ac:dyDescent="0.25">
      <c r="A6" t="s">
        <v>0</v>
      </c>
      <c r="B6" s="1">
        <v>4200</v>
      </c>
      <c r="C6" t="s">
        <v>39</v>
      </c>
    </row>
    <row r="7" spans="1:3" x14ac:dyDescent="0.25">
      <c r="A7" t="s">
        <v>1</v>
      </c>
      <c r="B7" s="1">
        <v>4200</v>
      </c>
      <c r="C7" t="s">
        <v>39</v>
      </c>
    </row>
    <row r="9" spans="1:3" s="4" customFormat="1" x14ac:dyDescent="0.25">
      <c r="A9" s="4" t="s">
        <v>11</v>
      </c>
      <c r="B9" s="5"/>
    </row>
    <row r="10" spans="1:3" s="4" customFormat="1" x14ac:dyDescent="0.25">
      <c r="A10" s="4" t="s">
        <v>3</v>
      </c>
      <c r="B10" s="5"/>
    </row>
    <row r="11" spans="1:3" x14ac:dyDescent="0.25">
      <c r="A11" t="s">
        <v>0</v>
      </c>
      <c r="B11" s="1">
        <v>8400</v>
      </c>
      <c r="C11" t="s">
        <v>40</v>
      </c>
    </row>
    <row r="12" spans="1:3" x14ac:dyDescent="0.25">
      <c r="A12" t="s">
        <v>4</v>
      </c>
      <c r="B12" s="1">
        <v>8400</v>
      </c>
      <c r="C12" t="s">
        <v>40</v>
      </c>
    </row>
    <row r="14" spans="1:3" s="4" customFormat="1" x14ac:dyDescent="0.25">
      <c r="A14" s="4" t="s">
        <v>12</v>
      </c>
      <c r="B14" s="5"/>
    </row>
    <row r="15" spans="1:3" s="4" customFormat="1" x14ac:dyDescent="0.25">
      <c r="A15" s="4" t="s">
        <v>6</v>
      </c>
      <c r="B15" s="5"/>
    </row>
    <row r="16" spans="1:3" x14ac:dyDescent="0.25">
      <c r="A16" t="s">
        <v>0</v>
      </c>
      <c r="B16" s="1">
        <v>8400</v>
      </c>
      <c r="C16" t="s">
        <v>40</v>
      </c>
    </row>
    <row r="17" spans="1:3" x14ac:dyDescent="0.25">
      <c r="A17" t="s">
        <v>4</v>
      </c>
      <c r="B17" s="1">
        <v>8400</v>
      </c>
      <c r="C17" t="s">
        <v>40</v>
      </c>
    </row>
    <row r="19" spans="1:3" s="4" customFormat="1" x14ac:dyDescent="0.25">
      <c r="A19" s="4" t="s">
        <v>35</v>
      </c>
      <c r="B19" s="5"/>
    </row>
    <row r="20" spans="1:3" s="4" customFormat="1" x14ac:dyDescent="0.25">
      <c r="A20" s="4" t="s">
        <v>36</v>
      </c>
      <c r="B20" s="5"/>
    </row>
    <row r="21" spans="1:3" x14ac:dyDescent="0.25">
      <c r="A21" t="s">
        <v>0</v>
      </c>
      <c r="B21" s="1">
        <v>16200</v>
      </c>
      <c r="C21" t="s">
        <v>41</v>
      </c>
    </row>
    <row r="22" spans="1:3" x14ac:dyDescent="0.25">
      <c r="A22" t="s">
        <v>1</v>
      </c>
      <c r="B22" s="1">
        <v>16200</v>
      </c>
      <c r="C22" t="s">
        <v>41</v>
      </c>
    </row>
    <row r="25" spans="1:3" s="2" customFormat="1" x14ac:dyDescent="0.25">
      <c r="A25" s="2" t="s">
        <v>22</v>
      </c>
      <c r="B25" s="3"/>
    </row>
    <row r="26" spans="1:3" s="4" customFormat="1" x14ac:dyDescent="0.25">
      <c r="A26" s="4" t="s">
        <v>25</v>
      </c>
      <c r="B26" s="5"/>
    </row>
    <row r="27" spans="1:3" x14ac:dyDescent="0.25">
      <c r="A27" t="s">
        <v>0</v>
      </c>
      <c r="B27" s="1">
        <v>4880</v>
      </c>
      <c r="C27" t="s">
        <v>27</v>
      </c>
    </row>
    <row r="30" spans="1:3" s="2" customFormat="1" x14ac:dyDescent="0.25">
      <c r="A30" s="2" t="s">
        <v>33</v>
      </c>
      <c r="B30" s="3"/>
    </row>
    <row r="31" spans="1:3" s="4" customFormat="1" x14ac:dyDescent="0.25">
      <c r="A31" s="4" t="s">
        <v>31</v>
      </c>
      <c r="B31" s="5"/>
    </row>
    <row r="32" spans="1:3" x14ac:dyDescent="0.25">
      <c r="A32" t="s">
        <v>32</v>
      </c>
      <c r="B32" s="1" t="s">
        <v>32</v>
      </c>
      <c r="C32" t="s">
        <v>34</v>
      </c>
    </row>
    <row r="34" spans="2:2" x14ac:dyDescent="0.25">
      <c r="B34" s="1">
        <f>SUM(B4:B29)</f>
        <v>79280</v>
      </c>
    </row>
    <row r="35" spans="2:2" x14ac:dyDescent="0.25">
      <c r="B35" s="1">
        <f>'2024-25'!B29+'2025-26'!B34</f>
        <v>126730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7DF3-8F80-403F-BBC4-00D720F5C6B5}">
  <dimension ref="A1:C19"/>
  <sheetViews>
    <sheetView workbookViewId="0">
      <selection activeCell="C10" sqref="C10"/>
    </sheetView>
  </sheetViews>
  <sheetFormatPr defaultRowHeight="15" x14ac:dyDescent="0.25"/>
  <cols>
    <col min="2" max="2" width="13.140625" style="1" customWidth="1"/>
    <col min="3" max="3" width="26.140625" customWidth="1"/>
  </cols>
  <sheetData>
    <row r="1" spans="1:3" s="2" customFormat="1" x14ac:dyDescent="0.25">
      <c r="A1" s="2" t="s">
        <v>14</v>
      </c>
      <c r="B1" s="3"/>
    </row>
    <row r="2" spans="1:3" s="2" customFormat="1" x14ac:dyDescent="0.25">
      <c r="B2" s="3"/>
    </row>
    <row r="3" spans="1:3" s="2" customFormat="1" x14ac:dyDescent="0.25">
      <c r="A3" s="2" t="s">
        <v>17</v>
      </c>
      <c r="B3" s="3"/>
    </row>
    <row r="4" spans="1:3" s="4" customFormat="1" x14ac:dyDescent="0.25">
      <c r="A4" s="4" t="s">
        <v>35</v>
      </c>
      <c r="B4" s="5"/>
    </row>
    <row r="5" spans="1:3" s="4" customFormat="1" x14ac:dyDescent="0.25">
      <c r="A5" s="4" t="s">
        <v>37</v>
      </c>
      <c r="B5" s="5"/>
    </row>
    <row r="6" spans="1:3" x14ac:dyDescent="0.25">
      <c r="A6" t="s">
        <v>0</v>
      </c>
      <c r="B6" s="1">
        <v>16200</v>
      </c>
      <c r="C6" t="s">
        <v>41</v>
      </c>
    </row>
    <row r="7" spans="1:3" x14ac:dyDescent="0.25">
      <c r="A7" t="s">
        <v>1</v>
      </c>
      <c r="B7" s="1">
        <v>16200</v>
      </c>
      <c r="C7" t="s">
        <v>41</v>
      </c>
    </row>
    <row r="9" spans="1:3" x14ac:dyDescent="0.25">
      <c r="A9" t="s">
        <v>0</v>
      </c>
      <c r="B9" s="1">
        <v>12600</v>
      </c>
      <c r="C9" t="s">
        <v>42</v>
      </c>
    </row>
    <row r="10" spans="1:3" x14ac:dyDescent="0.25">
      <c r="A10" t="s">
        <v>1</v>
      </c>
      <c r="B10" s="1">
        <v>12600</v>
      </c>
      <c r="C10" t="s">
        <v>42</v>
      </c>
    </row>
    <row r="12" spans="1:3" s="2" customFormat="1" x14ac:dyDescent="0.25">
      <c r="A12" s="2" t="s">
        <v>22</v>
      </c>
      <c r="B12" s="3"/>
    </row>
    <row r="13" spans="1:3" s="4" customFormat="1" x14ac:dyDescent="0.25">
      <c r="A13" s="4" t="s">
        <v>26</v>
      </c>
      <c r="B13" s="5"/>
    </row>
    <row r="14" spans="1:3" x14ac:dyDescent="0.25">
      <c r="A14" t="s">
        <v>0</v>
      </c>
      <c r="B14" s="1">
        <v>4880</v>
      </c>
      <c r="C14" t="s">
        <v>27</v>
      </c>
    </row>
    <row r="17" spans="1:3" s="2" customFormat="1" x14ac:dyDescent="0.25">
      <c r="A17" s="2" t="s">
        <v>33</v>
      </c>
      <c r="B17" s="3"/>
    </row>
    <row r="18" spans="1:3" s="4" customFormat="1" x14ac:dyDescent="0.25">
      <c r="A18" s="4" t="s">
        <v>31</v>
      </c>
      <c r="B18" s="5"/>
    </row>
    <row r="19" spans="1:3" x14ac:dyDescent="0.25">
      <c r="A19" t="s">
        <v>32</v>
      </c>
      <c r="B19" s="1" t="s">
        <v>32</v>
      </c>
      <c r="C19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9D2C-5C0D-470D-AC86-BD1DF6D97372}">
  <dimension ref="A1:C20"/>
  <sheetViews>
    <sheetView workbookViewId="0">
      <selection activeCell="B7" sqref="B7"/>
    </sheetView>
  </sheetViews>
  <sheetFormatPr defaultRowHeight="15" x14ac:dyDescent="0.25"/>
  <cols>
    <col min="2" max="2" width="13.42578125" style="1" customWidth="1"/>
    <col min="3" max="3" width="27.42578125" customWidth="1"/>
  </cols>
  <sheetData>
    <row r="1" spans="1:3" s="2" customFormat="1" x14ac:dyDescent="0.25">
      <c r="A1" s="2" t="s">
        <v>15</v>
      </c>
      <c r="B1" s="3"/>
    </row>
    <row r="2" spans="1:3" s="2" customFormat="1" x14ac:dyDescent="0.25">
      <c r="B2" s="3"/>
    </row>
    <row r="3" spans="1:3" s="2" customFormat="1" x14ac:dyDescent="0.25">
      <c r="A3" s="2" t="s">
        <v>17</v>
      </c>
      <c r="B3" s="3"/>
    </row>
    <row r="4" spans="1:3" s="4" customFormat="1" x14ac:dyDescent="0.25">
      <c r="A4" s="4" t="s">
        <v>35</v>
      </c>
      <c r="B4" s="5"/>
    </row>
    <row r="5" spans="1:3" s="4" customFormat="1" x14ac:dyDescent="0.25">
      <c r="A5" s="4" t="s">
        <v>37</v>
      </c>
      <c r="B5" s="5"/>
    </row>
    <row r="6" spans="1:3" x14ac:dyDescent="0.25">
      <c r="A6" t="s">
        <v>0</v>
      </c>
      <c r="B6" s="1">
        <v>16200</v>
      </c>
      <c r="C6" t="s">
        <v>41</v>
      </c>
    </row>
    <row r="7" spans="1:3" x14ac:dyDescent="0.25">
      <c r="A7" t="s">
        <v>1</v>
      </c>
      <c r="B7" s="1">
        <v>16200</v>
      </c>
      <c r="C7" t="s">
        <v>41</v>
      </c>
    </row>
    <row r="9" spans="1:3" x14ac:dyDescent="0.25">
      <c r="A9" t="s">
        <v>0</v>
      </c>
      <c r="B9" s="1">
        <v>12600</v>
      </c>
      <c r="C9" t="s">
        <v>42</v>
      </c>
    </row>
    <row r="10" spans="1:3" x14ac:dyDescent="0.25">
      <c r="A10" t="s">
        <v>1</v>
      </c>
      <c r="B10" s="1">
        <v>12600</v>
      </c>
      <c r="C10" t="s">
        <v>42</v>
      </c>
    </row>
    <row r="13" spans="1:3" s="2" customFormat="1" x14ac:dyDescent="0.25">
      <c r="A13" s="2" t="s">
        <v>22</v>
      </c>
      <c r="B13" s="3"/>
    </row>
    <row r="14" spans="1:3" s="4" customFormat="1" x14ac:dyDescent="0.25">
      <c r="A14" s="4" t="s">
        <v>26</v>
      </c>
      <c r="B14" s="5"/>
    </row>
    <row r="15" spans="1:3" x14ac:dyDescent="0.25">
      <c r="A15" t="s">
        <v>0</v>
      </c>
      <c r="B15" s="1">
        <v>4880</v>
      </c>
      <c r="C15" t="s">
        <v>27</v>
      </c>
    </row>
    <row r="17" spans="1:3" s="4" customFormat="1" x14ac:dyDescent="0.25">
      <c r="B17" s="5"/>
    </row>
    <row r="18" spans="1:3" s="2" customFormat="1" x14ac:dyDescent="0.25">
      <c r="A18" s="2" t="s">
        <v>33</v>
      </c>
      <c r="B18" s="3"/>
    </row>
    <row r="19" spans="1:3" s="4" customFormat="1" x14ac:dyDescent="0.25">
      <c r="A19" s="4" t="s">
        <v>31</v>
      </c>
      <c r="B19" s="5"/>
    </row>
    <row r="20" spans="1:3" x14ac:dyDescent="0.25">
      <c r="A20" t="s">
        <v>32</v>
      </c>
      <c r="B20" s="1" t="s">
        <v>32</v>
      </c>
      <c r="C20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2D883535EE64CBB9E265E445DFD17" ma:contentTypeVersion="17" ma:contentTypeDescription="Create a new document." ma:contentTypeScope="" ma:versionID="7943146fc0f322333ceca9aafc38276c">
  <xsd:schema xmlns:xsd="http://www.w3.org/2001/XMLSchema" xmlns:xs="http://www.w3.org/2001/XMLSchema" xmlns:p="http://schemas.microsoft.com/office/2006/metadata/properties" xmlns:ns2="54a0358b-ecfc-4e45-bc8c-71ba0bd8217c" xmlns:ns3="5f843945-7347-4826-a579-b398510b0974" targetNamespace="http://schemas.microsoft.com/office/2006/metadata/properties" ma:root="true" ma:fieldsID="650056a66ad2bb3e4920eed18ff366a7" ns2:_="" ns3:_="">
    <xsd:import namespace="54a0358b-ecfc-4e45-bc8c-71ba0bd8217c"/>
    <xsd:import namespace="5f843945-7347-4826-a579-b398510b0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0358b-ecfc-4e45-bc8c-71ba0bd82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43945-7347-4826-a579-b398510b0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b74cb5-5b42-45d1-bf76-a12fd7c8e392}" ma:internalName="TaxCatchAll" ma:showField="CatchAllData" ma:web="5f843945-7347-4826-a579-b398510b0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0358b-ecfc-4e45-bc8c-71ba0bd8217c">
      <Terms xmlns="http://schemas.microsoft.com/office/infopath/2007/PartnerControls"/>
    </lcf76f155ced4ddcb4097134ff3c332f>
    <TaxCatchAll xmlns="5f843945-7347-4826-a579-b398510b0974" xsi:nil="true"/>
  </documentManagement>
</p:properties>
</file>

<file path=customXml/itemProps1.xml><?xml version="1.0" encoding="utf-8"?>
<ds:datastoreItem xmlns:ds="http://schemas.openxmlformats.org/officeDocument/2006/customXml" ds:itemID="{FF2E28A6-BD12-4881-A53B-D7EAA5AF8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0358b-ecfc-4e45-bc8c-71ba0bd8217c"/>
    <ds:schemaRef ds:uri="5f843945-7347-4826-a579-b398510b0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6AEFB8-5422-4D1B-885F-4404B48C59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38310-3B52-4DAC-AEE4-DE21D0A1E1DB}">
  <ds:schemaRefs>
    <ds:schemaRef ds:uri="http://schemas.openxmlformats.org/package/2006/metadata/core-properties"/>
    <ds:schemaRef ds:uri="http://schemas.microsoft.com/office/2006/metadata/properties"/>
    <ds:schemaRef ds:uri="54a0358b-ecfc-4e45-bc8c-71ba0bd8217c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5f843945-7347-4826-a579-b398510b097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Dashboard</vt:lpstr>
      <vt:lpstr>Pupil Numbers</vt:lpstr>
      <vt:lpstr>Cost timeline</vt:lpstr>
      <vt:lpstr>De-delegation - Option 3</vt:lpstr>
      <vt:lpstr>Schools in Deficit</vt:lpstr>
      <vt:lpstr>2024-25</vt:lpstr>
      <vt:lpstr>2025-26</vt:lpstr>
      <vt:lpstr>2026-27</vt:lpstr>
      <vt:lpstr>2027-28</vt:lpstr>
      <vt:lpstr>2028-29</vt:lpstr>
      <vt:lpstr>Consultants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Contigency funding update - Appendix 3</dc:title>
  <dc:creator>Catherine Grace</dc:creator>
  <cp:lastModifiedBy>Phillip Nduoyo</cp:lastModifiedBy>
  <dcterms:created xsi:type="dcterms:W3CDTF">2025-01-13T15:16:10Z</dcterms:created>
  <dcterms:modified xsi:type="dcterms:W3CDTF">2025-06-12T13:09:07Z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0x01010057B2D883535EE64CBB9E265E445DFD17</vt:lpwstr>
  </property>
</Properties>
</file>